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okumente Infis neu 2020\Buchprojekte\Xuan Kong Fei Xing\"/>
    </mc:Choice>
  </mc:AlternateContent>
  <xr:revisionPtr revIDLastSave="0" documentId="13_ncr:1_{231DF29C-E7D3-408B-BB17-2A550AC9B5D3}" xr6:coauthVersionLast="47" xr6:coauthVersionMax="47" xr10:uidLastSave="{00000000-0000-0000-0000-000000000000}"/>
  <bookViews>
    <workbookView xWindow="-120" yWindow="-120" windowWidth="38640" windowHeight="21120" xr2:uid="{D91DC1F5-31E3-42A6-B70F-32C645B21716}"/>
  </bookViews>
  <sheets>
    <sheet name="Eingabe" sheetId="1" r:id="rId1"/>
    <sheet name="Resultate" sheetId="2" r:id="rId2"/>
    <sheet name="Interpretation" sheetId="3" r:id="rId3"/>
    <sheet name="Interpretation 2" sheetId="4" r:id="rId4"/>
    <sheet name="Korrekturen" sheetId="5" r:id="rId5"/>
    <sheet name="Personen" sheetId="6" r:id="rId6"/>
    <sheet name="Ba Gua" sheetId="7" r:id="rId7"/>
  </sheets>
  <definedNames>
    <definedName name="_Hlk501189553" localSheetId="4">Korrekturen!#REF!</definedName>
    <definedName name="_Hlk501189567" localSheetId="4">Korrekturen!$D$61</definedName>
    <definedName name="_Hlk501189581" localSheetId="4">Korrekturen!#REF!</definedName>
    <definedName name="_Hlk501190794" localSheetId="4">Korrekturen!$D$64</definedName>
    <definedName name="_Hlk501190807" localSheetId="4">Korrekturen!$D$66</definedName>
    <definedName name="_Hlk501190818" localSheetId="4">Korrekturen!$D$67</definedName>
    <definedName name="_Hlk501192897" localSheetId="4">Korrekturen!$D$49</definedName>
    <definedName name="_Hlk501192909" localSheetId="4">Korrekturen!$D$50</definedName>
    <definedName name="_Hlk501192920" localSheetId="4">Korrekturen!$D$52</definedName>
    <definedName name="_Hlk501194250" localSheetId="4">Korrekturen!$D$79</definedName>
    <definedName name="_Hlk501194262" localSheetId="4">Korrekturen!$D$81</definedName>
    <definedName name="_Hlk501194274" localSheetId="4">Korrekturen!$D$82</definedName>
    <definedName name="_Hlk501195154" localSheetId="4">Korrekturen!$D$53</definedName>
    <definedName name="_Hlk501195166" localSheetId="4">Korrekturen!#REF!</definedName>
    <definedName name="_Hlk501195177" localSheetId="4">Korrekturen!$D$56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 i="2" l="1"/>
  <c r="G24" i="1" l="1"/>
  <c r="G25" i="1"/>
  <c r="G26" i="1"/>
  <c r="G27" i="1"/>
  <c r="G28" i="1"/>
  <c r="G29" i="1"/>
  <c r="G30" i="1"/>
  <c r="G23" i="1"/>
  <c r="F24" i="1"/>
  <c r="F25" i="1"/>
  <c r="F26" i="1"/>
  <c r="F27" i="1"/>
  <c r="F28" i="1"/>
  <c r="F29" i="1"/>
  <c r="F30" i="1"/>
  <c r="F23" i="1"/>
  <c r="E24" i="1"/>
  <c r="E25" i="1"/>
  <c r="E26" i="1"/>
  <c r="E27" i="1"/>
  <c r="E28" i="1"/>
  <c r="E29" i="1"/>
  <c r="E30" i="1"/>
  <c r="E23" i="1"/>
  <c r="B43" i="1" l="1"/>
  <c r="H36" i="1" s="1"/>
  <c r="B38" i="1"/>
  <c r="H35" i="1" s="1"/>
  <c r="B39" i="1"/>
  <c r="F36" i="1" s="1"/>
  <c r="B45" i="1"/>
  <c r="G35" i="1" s="1"/>
  <c r="B42" i="1"/>
  <c r="H37" i="1" s="1"/>
  <c r="B37" i="1"/>
  <c r="G37" i="1" s="1"/>
  <c r="B40" i="1"/>
  <c r="F35" i="1" s="1"/>
  <c r="B44" i="1"/>
  <c r="F37" i="1" s="1"/>
  <c r="B41" i="1"/>
  <c r="G36" i="1" s="1"/>
  <c r="B19" i="1"/>
  <c r="Q19" i="2" s="1"/>
  <c r="B16" i="1"/>
  <c r="Q18" i="2" s="1"/>
  <c r="B13" i="1"/>
  <c r="Q17" i="2" s="1"/>
  <c r="C10" i="1" l="1"/>
  <c r="R28" i="2" s="1"/>
  <c r="R9" i="2" s="1"/>
  <c r="S28" i="2" l="1"/>
  <c r="Q29" i="2"/>
  <c r="Q28" i="2"/>
  <c r="R27" i="2"/>
  <c r="Q27" i="2"/>
  <c r="S27" i="2"/>
  <c r="S29" i="2"/>
  <c r="S12" i="2" s="1"/>
  <c r="R29" i="2"/>
  <c r="N17" i="2"/>
  <c r="Q42" i="2"/>
  <c r="Q36" i="2"/>
  <c r="S9" i="2"/>
  <c r="Q12" i="2"/>
  <c r="R6" i="2"/>
  <c r="S6" i="2"/>
  <c r="Q9" i="2"/>
  <c r="Q6" i="2"/>
  <c r="R12" i="2"/>
  <c r="D7" i="1" l="1"/>
  <c r="H10" i="2" l="1"/>
  <c r="D9" i="1"/>
  <c r="H28" i="2"/>
  <c r="U36" i="2" l="1"/>
  <c r="U42" i="2"/>
  <c r="D25" i="2"/>
  <c r="H25" i="2"/>
  <c r="D28" i="2"/>
  <c r="D31" i="2"/>
  <c r="L25" i="2"/>
  <c r="L28" i="2"/>
  <c r="H31" i="2"/>
  <c r="L31" i="2"/>
  <c r="L13" i="2" s="1"/>
  <c r="L10" i="2"/>
  <c r="L7" i="2"/>
  <c r="D13" i="2"/>
  <c r="D7" i="2"/>
  <c r="H13" i="2"/>
  <c r="D10" i="2"/>
  <c r="H7" i="2"/>
  <c r="B42" i="2" l="1"/>
  <c r="B36" i="2"/>
  <c r="F42" i="2" l="1"/>
  <c r="J42" i="2"/>
  <c r="A42" i="2"/>
  <c r="A41" i="2"/>
  <c r="C41" i="2"/>
  <c r="B41" i="2"/>
  <c r="B43" i="2"/>
  <c r="C42" i="2"/>
  <c r="A43" i="2"/>
  <c r="G9" i="2"/>
  <c r="C43" i="2"/>
  <c r="G43" i="2" s="1"/>
  <c r="J36" i="2"/>
  <c r="N36" i="2" s="1"/>
  <c r="A35" i="2"/>
  <c r="F36" i="2"/>
  <c r="C35" i="2"/>
  <c r="A36" i="2"/>
  <c r="B35" i="2"/>
  <c r="B37" i="2"/>
  <c r="C36" i="2"/>
  <c r="G36" i="2" s="1"/>
  <c r="A37" i="2"/>
  <c r="E37" i="2" s="1"/>
  <c r="I9" i="2"/>
  <c r="C37" i="2"/>
  <c r="G37" i="2" s="1"/>
  <c r="F43" i="2"/>
  <c r="E42" i="2"/>
  <c r="G41" i="2"/>
  <c r="E36" i="2"/>
  <c r="E41" i="2"/>
  <c r="F41" i="2"/>
  <c r="F35" i="2"/>
  <c r="G42" i="2"/>
  <c r="E35" i="2"/>
  <c r="F37" i="2"/>
  <c r="E43" i="2"/>
  <c r="G35" i="2"/>
  <c r="P42" i="2" l="1"/>
  <c r="S42" i="2" s="1"/>
  <c r="P36" i="2"/>
  <c r="T36" i="2" s="1"/>
  <c r="J41" i="2"/>
  <c r="N42" i="2"/>
  <c r="I41" i="2"/>
  <c r="J35" i="2"/>
  <c r="J37" i="2"/>
  <c r="I43" i="2"/>
  <c r="I42" i="2"/>
  <c r="K41" i="2"/>
  <c r="J43" i="2"/>
  <c r="K43" i="2"/>
  <c r="K42" i="2"/>
  <c r="K36" i="2"/>
  <c r="K37" i="2"/>
  <c r="I37" i="2"/>
  <c r="K35" i="2"/>
  <c r="O35" i="2" s="1"/>
  <c r="I35" i="2"/>
  <c r="M35" i="2" s="1"/>
  <c r="I36" i="2"/>
  <c r="M36" i="2" s="1"/>
  <c r="M41" i="2"/>
  <c r="N35" i="2"/>
  <c r="N41" i="2"/>
  <c r="O43" i="2"/>
  <c r="M42" i="2"/>
  <c r="M43" i="2"/>
  <c r="N37" i="2"/>
  <c r="O42" i="2"/>
  <c r="O37" i="2"/>
  <c r="O41" i="2"/>
  <c r="M37" i="2"/>
  <c r="N43" i="2"/>
  <c r="O36" i="2"/>
  <c r="T42" i="2" l="1"/>
  <c r="G10" i="2" s="1"/>
  <c r="G6" i="2" s="1"/>
  <c r="S36" i="2"/>
  <c r="I10" i="2" s="1"/>
  <c r="G20" i="2" l="1"/>
  <c r="H20" i="2" s="1"/>
  <c r="C9" i="2"/>
  <c r="C6" i="2"/>
  <c r="C12" i="2"/>
  <c r="K6" i="2"/>
  <c r="G12" i="2"/>
  <c r="K12" i="2"/>
  <c r="K9" i="2"/>
  <c r="E9" i="2"/>
  <c r="E6" i="2"/>
  <c r="I6" i="2"/>
  <c r="E12" i="2"/>
  <c r="M6" i="2"/>
  <c r="I12" i="2"/>
  <c r="M12" i="2"/>
  <c r="M9" i="2"/>
</calcChain>
</file>

<file path=xl/sharedStrings.xml><?xml version="1.0" encoding="utf-8"?>
<sst xmlns="http://schemas.openxmlformats.org/spreadsheetml/2006/main" count="1203" uniqueCount="388">
  <si>
    <t>Periode 2: 1884 - 1903</t>
  </si>
  <si>
    <t>Periode 1: 1864 - 1883</t>
  </si>
  <si>
    <t>Periode 3: 1904 - 1923</t>
  </si>
  <si>
    <t>Periode 5: 1944 - 1963</t>
  </si>
  <si>
    <t>Periode 4: 1924 - 1943</t>
  </si>
  <si>
    <t>Periode 6: 1964 - 1983</t>
  </si>
  <si>
    <t>Periode 7: 1984 - 2003</t>
  </si>
  <si>
    <t>Periode 8: 2004 - 2023</t>
  </si>
  <si>
    <t>Periode 9: 2024 - 2043</t>
  </si>
  <si>
    <t>Eingabe Facing:</t>
  </si>
  <si>
    <t>Eingabe Zeitperiode:</t>
  </si>
  <si>
    <t>Norden - N</t>
  </si>
  <si>
    <t>Nordosten - NE</t>
  </si>
  <si>
    <t>Osten - E</t>
  </si>
  <si>
    <t>Südosten - SE</t>
  </si>
  <si>
    <t>Süden - S</t>
  </si>
  <si>
    <t>Südwesten - SW</t>
  </si>
  <si>
    <t>Westen - W</t>
  </si>
  <si>
    <t>Nordwesten - NW</t>
  </si>
  <si>
    <t>2. oder 3. Sektor</t>
  </si>
  <si>
    <t>1. Sektor</t>
  </si>
  <si>
    <t>Basisstern</t>
  </si>
  <si>
    <t>Wasserstern</t>
  </si>
  <si>
    <t>Bergstern</t>
  </si>
  <si>
    <t>vorwärts</t>
  </si>
  <si>
    <t>rückwärts</t>
  </si>
  <si>
    <t>Stern 1</t>
  </si>
  <si>
    <t xml:space="preserve">Positiv: Intelligenz, Weisheit, innovatives Denken. Fördert neue Erfindungen und Entdeckungen. Gut zum Lernen, bringt akademische Erfolge, macht berühmt und bildet einen noblen Charakter mit Charisma. Gutes Benehmen und tadellose Manieren. Menschen mit hoher Ethik. Fördert auch höheres Wissen und Spiritualität. Gut für Schriftsteller und Künstler. Der Stern ist sehr nobel und erzeugt Künstler und Akademiker von hohem Rang. Fördert Unabhängigkeit und Individualität, macht mutig, ehrgeizig und zielorientiert. </t>
  </si>
  <si>
    <t xml:space="preserve">Negativ: Blockiert das Denken, Ungeschicklichkeit und Taktlosigkeit, Probleme mit der Sexualität, Einsamkeit, ruheloser Wanderer. Trunksucht und Drogenprobleme. Fördert die Kriminalität. Die Menschen haben viele Ängste. </t>
  </si>
  <si>
    <t>Stern 2</t>
  </si>
  <si>
    <t xml:space="preserve">Positiv: Stärkt die weibliche Energie, stärkt den Körper und die Gesundheit, fördert Macht und Einfluss. Fördert die Genesung von Kranken, fördert die Humanität und die Wohlfahrt. Die Menschen sind grosszügig und optimistisch. Sehr friedliebend, fördert Kooperation, Diplomatie und Taktgefühl. Liebevoll, verletzlich, bescheiden, sucht die Harmonie. </t>
  </si>
  <si>
    <t>Negativ: Fördert Krankheit und Schwäche, bringt Hemmnisse und Hindernisse. Geiz und Pessimismus, fördert Autounfälle, erzeugt Stress und Depressionen. Fördert Streit und liebloses Verhalten.</t>
  </si>
  <si>
    <t>Stern 3</t>
  </si>
  <si>
    <t>Positiv: Fortschritt und Motivation, dynamische Entwicklung. Macht den Körper kräftig und leistungsfähig. Der Wille zur Veränderung ist gross, man ist unternehmungslustig und aktiv. Gepflegte Ausdrucksformen. Die Menschen haben viele neue Impulse und Ideen. Sehr aktiv, nach aussen orientiert, liebt das Leben. Optimismus, Begeisterung, Enthusiasmus.</t>
  </si>
  <si>
    <t>Negativ: Streit, Gerichtsfälle, Wut, Ärger, Frustration, Mobbing, Intrigen, Diebstahl, Gerüchte, in den Rücken fallen, üble Nachrede. Prahlerei, grobe Ausdrucksweise. Faulheit, Passivität, die Menschen sind motivations- und ideenlos. Sie können sich für nichts begeistern und für nichts einsetzen</t>
  </si>
  <si>
    <t>Stern 4</t>
  </si>
  <si>
    <t>Positiv: Schönheit und Ästhetik, akademische Erfolge, man kann gut lernen. Fördert die Literatur, die Kunst und alle kreativen Tätigkeiten. Man wird anerkannt, es kommt zu Beförderungen, man besteht Prüfungen. Die Menschen sind treu und diszipliniert. Fördert Liebesbeziehungen. Verleiht einen guten Ruf. Ist ordentlich und systematisch, zuverlässig und pünktlich. Sehr vertrauenswürdig und loyal.</t>
  </si>
  <si>
    <t>Negativ: Untreue, Beziehungsprobleme, Eifersucht, Flirts. Die Menschen sind wankelmütig und labil. Gefahr von Alkohol- und Drogensucht. Führt zu einer „verrückten“ Kreativität, absurde Ideen, völlig unrealistische Pläne. Es droht Korruption und Schamlosigkeit. Heuchler und Schmeichler. Probleme mit Frauen. Der gute Ruf wird zerstört. Unordentlich, zerstreut, unpünktlich, unzuverlässig, unloyal.</t>
  </si>
  <si>
    <t>Stern 5</t>
  </si>
  <si>
    <t>Positiv: Geradlinig und gerecht, verleiht sehr grosse Macht und Autorität. Der Stern der Transformation. Transformiert schlechte Energien, erzeugt Erfolge. Dynamisch, flexibel, anpassungsfähig, motivierend.</t>
  </si>
  <si>
    <t xml:space="preserve">Negativ: Unglück, Hindernisse, Hemmnisse, Unfälle und Erkrankungen. Streit, Probleme mit Autoritäten, Faulheit und Trägheit, Kriminalität. </t>
  </si>
  <si>
    <t>Stern 6</t>
  </si>
  <si>
    <t xml:space="preserve">Positiv: Verleiht Macht und Einfluss, die Menschen sind gerecht, ehrgeizig und tapfer. Macht weise. Fördert das Wissen im technischen Bereich. Mitfühlend, beschützend, verantwortungsbewusst, opferbereit. </t>
  </si>
  <si>
    <t xml:space="preserve">Negativ: Überdominante Männer, Ärger mit Männern, Machtmissbrauch, Gerichtsfälle. Einsamkeit, Machtverlust. Die Menschen sind überheblich und skrupellos. Der Fortschritt wird behindert, es fehlt an Ehrgeiz und Motivation. </t>
  </si>
  <si>
    <t>Stern 7</t>
  </si>
  <si>
    <t xml:space="preserve">Positiv: Fördert die Sprache und die Kommunikation, gut für Schauspieler, Sänger, Anwälte, Redner, Lehrer, usw. Die Menschen sind elegant gekleidet, sie sehen gut aus. Gut für die Modebranche. Fördert die Esoterik. Lebensfreude, Erotik, Spass, Genuss. Analytisch, konzentriert, meditativ. </t>
  </si>
  <si>
    <t xml:space="preserve">Negativ: Zerstörung, Konkurrenz, Raub, Diebstahl, Streit, Sexsucht, Affären, Prostitution, oberflächliches Gerede, Verleumdung, grobe Menschen, gewaltbereit, Sex-Skandale. Die Menschen sind schlampig gekleidet und ungepflegt. Der Genuss ist pervertiert: Fresserei statt gediegener Genuss, Sex als Sucht und nicht aus Liebe. Man will andere zerstören, um selber an die Macht zu kommen. </t>
  </si>
  <si>
    <t>Stern 8</t>
  </si>
  <si>
    <t xml:space="preserve">Positiv: Loyal, mitfühlend, diszipliniert. Macht die Menschen ehrlich und aufrichtig Fördert die Spiritualität und Religion, stärkt den Körper. Macht ruhig, konzentriert, ausdauernd und friedvoll. Sehr gut für finanzielle Erfolge. Stark und ehrgeizig. </t>
  </si>
  <si>
    <t xml:space="preserve">Negativ: Die Menschen sind impulsiv und jähzornig, sie sind gefühlskalt und haltlos. Langeweile, Verzögerungen, Hindernisse. Die Menschen sind selbstherrlich und rechthaberisch. Sie suchen den Weg des geringsten Widerstandes und geben schnell auf. Fördert eine sehr materialistische Lebenseinstellung. Esoterik und Religion sind purer Aberglaube und Schnickschnack. </t>
  </si>
  <si>
    <t>Stern 9</t>
  </si>
  <si>
    <t xml:space="preserve">Positiv: Intelligenz, Gerechtigkeit, schnelle Entwicklung, Güte und Wohltätigkeit. Schönheit und Ästhetik. Fördert Beziehungen. Lebensfreude, Fröhlichkeit. Macht den Verstand klar und scharf. Gibt gern, teilt mit anderen. Kreativität, Kunst. </t>
  </si>
  <si>
    <t xml:space="preserve">Negativ: Ungerechtigkeit, mentale Blockaden, auflodernde Leidenschaften, heftige Reaktionen, die Entwicklung verläuft schleppend, man ist gefühlskalt. </t>
  </si>
  <si>
    <t xml:space="preserve">Das gesamte Urogenitalsystem (Niere, Blase, Sexualorgane), Körpersäfte (Blut, Lymphe, Liquor, Speichel, Gelenkschmiere), Knochen (als lebendes Organ, Knochenmark, Ohren (äusserer Gehörgang, Mittelohr und Innenohr), Kopfhaare. Nierenerkrankungen, Inkontinenz, Ohrenschmerzen, Schwindel (auch M. Meunière), Ohrensausen (Tinnitus), Taubheit, Geschlechtskrankheiten, Impotenz, Frigidität, Blasenschwäche, Blasenentzündung, Menstruationsbeschwerden, die mit der Blutung an sich zu tun haben (sonst Kun), Erkrankungen von Eileitern, Eierstöcken und Uterus. Unfruchtbarkeit, Neigung zu Fehlgeburten, Intoxikationen, Kälte. Ödeme, Blutungen, Erkrankungen des Blutes (z.B. Leukämie und AIDS), Erkältungen mit viel klarem oder weissem Schleim. Osteoporose und andere Erkrankungen der Knochen (ausser Brüche). Sehstörungen aufgrund gestiegenen Augendrucks (Glaucom, grüner Star). Schwäche der unteren Extremitäten. Auch wässrige Durchfälle und bakterielle Infektionen jeder Art. Alles, was mit Kälte zu tun hat, also kalte Füsse und Hände, Schüttelfrost, frieren, usw. </t>
  </si>
  <si>
    <t>Furcht, Schrecken, Phobien. Mentale Blockaden, Einsamkeit, Suchtprobleme. Angst ist das wichtigste Schlagwort zu Kan. Alle psychischen Erkrankungen, deren Hauptsymptom Angst ist wie z.B. Verfolgungswahn u.a. Verdrängung von Gefühlen, sich verbiegen für Lob und Anerkennung.</t>
  </si>
  <si>
    <t>Depression, alle Luft ist draussen, Motivationslosigkeit, Burn-out, trübe Stimmung, sieht alles nur noch negativ, fühlt sich einsam und verlassen. Trägheit, Müdigkeit, Erschöpfung, Chronic Fatigue Syndrome (CFS, auch als ME myalgische Enzephalomyelitis bekannt). Kritiksucht, sich und andere verurteilen, sich dem Leben verschliessen. Enttäuschung.</t>
  </si>
  <si>
    <t>Verdauungsorgane (Milz, Magen, Bauchspeicheldrüse), Oesophagus (Speiseröhre), Oberbauch. Uterus, Eierstöcke, Eileiter. Der Unterschied zu Stern 1 ist hier, dass bei den Menstruationsbeschwerden nicht die Blutung selber gemeint ist, sondern z.B. PMS. Bei den Erkrankungen der weiblichen Geschlechtsorgane handelt es sich meistens um organische Störungen, bei Stern 1 mehr um Infektionen. Haut und subkutanes Gewebe. Verdauungsbeschwerden, Appetitlosigkeit, Völlegefühl, Übelkeit, Verstopfung, Magen- und Zwölffingerdarmgeschwüre. Auch Diabetes, da hier die Bauchspeicheldrüse zugeordnet ist. Gebärmuttersenkung, Menstruationsbeschwerden, Erkrankungen der inneren Geschlechtsorgane der Frau (Eileiter, Ovarien, Uterus) und damit verbunden Fehlgeburten oder Unfruchtbarkeit. Hauterkrankungen wie Psoriasis, Akne oder Neurodermitis.</t>
  </si>
  <si>
    <t xml:space="preserve">Sprachorgane (Stimmbänder), innerer Hals, Stimme. Leber, Gallenblase. Unterer Rücken, untere Extremitäten (Beine und Füsse ohne Oberschenkel und Gesäss), Sehnen, sympathisches Nervensystem, Knie. Blutgerinnsel und damit Schlaganfälle, Embolien aller Art, meistens im Herzen, im Gehirn, in der Lunge oder in den Augengefässen. Heiserkeit, Hexenschuss, Lebererkrankungen, Gallensteine, Probleme mit Füssen und Beinen, Behinderung, Lähmung. Muskelkrämpfe der willkürlichen Muskulatur, Fussverstauchungen, Prellungen, Bluthochdruck. Akute Schmerzen, Nervenschmerzen, Schock, Störungen der Motorik. </t>
  </si>
  <si>
    <t>Plötzliche Anfälle, Wutausbrüche, Jähzorn, Ärger, Aggressionen. Aber auch Frust, versteckter Ärger, unterdrückte Wut. Panikattacken. Man ärgert sich über alles und jeden.</t>
  </si>
  <si>
    <t>Atemwege, Geruchsinn, Nasennebenhöhlen, Peristaltik der Eingeweide, die Gedärme (im Sinne von Nahrungstransport), parasympathisches Nervensystem, Gesäss, Oberschenkel, Knie. Weibliche Geschlechtsorgane im Sinne sexueller Aktivität, der Schoss. Das Becken, die weibliche Brust. Erkältungen, Asthma, COPD, Sinusitiden (Nasennebenhöhlenentzündungen), Hyperaktivität, Darmbeschwerden, die durch Störungen der Peristaltik entstehen z.B. Darmkrämpfe, Magenkrämpfe, Krämpfe der unwillkürlichen Muskulatur. Sanfte, durchdringende Krankheiten, latentes Fieber, langsame Genesung. Auch Ischiasbeschwerden, Erkrankungen im Becken- und Hüftbereich, Erkrankungen der weiblichen Brust. Rheuma, Arthritis. Fehlgeburt aufgrund von Beckenproblemen. Eventuell auch Schlaganfälle, wobei sie eher in Stern 3 sichtbar werden als in Stern 4.</t>
  </si>
  <si>
    <t xml:space="preserve">Verzagtheit, Pessimismus. „Es hat alles keinen Zweck mehr“, „Ich fang es gar nicht an, denn es wird sowieso schief gehen“, „Ist ja klar, dass das mir passieren musste“, das Pechvogel-Syndrom. Auch Unentschlossenheit, Wankelmut, Labilität, daraus entstehend Prahlerei, Eitelkeit. Man sieht nur das Negative in anderen und in allen Lebensumständen. Ev. Drogenprobleme. Es fehlt ein fester Kern im Charakter, man ist schwach und gibt gern Versuchungen nach. Alle psychischen Erkrankungen, die mit starken Gefühlsschwankungen zu tun haben, z.B. manisch-depressive Personen. </t>
  </si>
  <si>
    <t xml:space="preserve">Das harmonische Zusammenspiel aller Organe miteinander, das Immunsystem, das Zusammenspiel der Hormone, die endokrinen Drüsen, die Verdauung. Verdauungsprobleme, allgemeine Erkrankungsanfälligkeit aufgrund des schwachen Immunsystems, Vergiftungen, Drogenprobleme, schwere Krankheitsverläufe aufgrund der mangelnden Abwehr. Stoffwechselprobleme, hormonelle Erkrankungen, Infektionen mit resistenten Keimen. </t>
  </si>
  <si>
    <t xml:space="preserve">Faulheit, Trägheit. Auch viele Sorgen und Ängste, Instabilität, cholerisches Temperament. Man ist schnell aus der Mitte. </t>
  </si>
  <si>
    <t>Kopf, Gehirn, Wirbelsäule, Zentralnervensystem, Lunge (als Organ, die Atemfunktion ist in Xun), Knochen (als anorganische Stütze des Körpers, sonst Kan). Unfruchtbarkeit beim Mann. Alle Erkrankungen im Kopfbereich, Erkrankungen des Zentralnervensystems, Knochenbrüche, Migräne. Lungenerkrankungen wie Entzündungen, Husten, Bronchitis, Lungenemphysem, Lungenfibrose. Gehirnerschütterung, Ohnmacht, Epilepsie. Ernste, gefährliche Krankheiten mit extremen Symptomen haben immer einen Anteil von Stern 6, auch wenn die Ursache meist in anderen Sternen liegt.</t>
  </si>
  <si>
    <t xml:space="preserve">Völlig unrealistische Lebenseinstellung, Träumer, fehlende Erdung, Einsamkeit. Auch Überheblichkeit und Fehleinschätzung der eigenen Leistungsfähigkeit. Geisteskrankheiten, die mit Fehlfunktionen des Zentralnervensystems zu tun haben. Trauer, Traurigkeit. </t>
  </si>
  <si>
    <t>Sprachorgane (Zunge, das Formen der Sprache), Mund, Mundhöhle, Zähne, Dickdarm, Fortpflanzungssystem (Fruchtbarkeit). Die weibliche Brust, Hüften. Manchmal auch Lunge. Hüfte, Becken und Brüste erscheinen auch in Xun. Dort ist vor allem die Funktion als Sexualorgane im Vordergrund. Hier sind es eher die Organe selber. Die Zuordnung ist aber ungenau. Bei diesen Themen schauen Sie, ob Sie disharmonische Energien in Xun oder in Dui finden. Dort, wo die Energie nicht harmonisch ist, ist wahrscheinlich auch der Resonanzort Ihres Themas. Probleme der weiblichen Brust wie Brustentzündung, Probleme mit der Milchbildung bei Müttern, Hüft- und Beckenprobleme. Zahnschmerzen, Lippenherpes, Aphten, Hasenscharte. Darmentzündungen (M. Crohn, Colitis ulcerosa, Divertikulitis), Infertilität von Mann und Frau. Krankheiten im Zusammenhang mit der Ernährung (Anorexia, Bulimie, Adipositas) und dem Sexualverhalten. Stummheit.</t>
  </si>
  <si>
    <t xml:space="preserve">Sexbesessenheit, nur nach dem Lustprinzip lebend. Hysterische Heiterkeit. Klatsch und Tratsch. Steif und verkrampft, uncool. </t>
  </si>
  <si>
    <t>Oberer Rücken, Nacken, Schultern, Arme, Hände, Finger. Männliche innere Geschlechtsorgane, v.a. Prostata. Gen steht auch für alle vorstehenden Teile (Penis, Nase, Finger). Auch die Gelenke, v.a. Fussgelenke. Arthritis der Hände, chronische Müdigkeit, Muskelbeschwerden im Sinne von Verhärtungen, Fibromyalgie, Verstopfung. Verspannung der Nackenmuskeln, Schulter-Arm Syndrom. Hartnäckige, festsitzende Beschwerden. Tumore, Traumen. Typisch ist das Stagnierende des Erdelementes. Auch Tendovaginitis (Tennisarm), Carpaltunnel Syndrom (Handgelenkschmerzen). Prostata-beschwerden (können auch in Kan zu finden sein!). Schiefe Kopfhaltung, Buckel, Hinken, Verlust von Fingern oder Armen. Schleudertrauma. Die typische Stagnation kann auch Verdauungsbeschwerden wie Völlegefühl erzeugen.</t>
  </si>
  <si>
    <t>Gleichgültigkeit, Apathie, Starrsinn, rastet bei Wut total aus. Der Mangel an „Bergenergie“ kann die Personen auch impulsiv und ungeduldig machen. Die Abspaltung von Seelenanteilen bei Traumata, posttraumatische Belastungsstörung PTSD, Fanatismus, Dogmatismus.</t>
  </si>
  <si>
    <t xml:space="preserve">Augen und Sehkraft, Gefässsystem und Kreislauf, Zunge, Herz, Dünndarm. Wenn zu wenig Wärme im Körper erzeugt wird, kann dies zu Unfruchtbarkeit führen. Blut im Sinne von Wärmetransport im Körper. Herzkrankheiten, hohes Fieber, Hitzezustände, Augenerkrankungen, Erblindung, Entzündungen, Hautrötungen, Kreislaufschwäche. Ausscheidungen, die Blut enthalten, Bluterkrankungen, Blutverlust, Verbrennungen, Elektroschock. Durchblutungsstörungen wie Angina pectoris, Raucherbein, diabetische Retinopathie. </t>
  </si>
  <si>
    <t>Grössenwahn, übersteigertes Ego, aber auch Minderwertigkeitskomplexe, Störungen der Selbstwahrnehmung. Schizophrenie, Manie und andere Geisteskrankheiten oder Behinderungen. Heftige Leidenschaften, unkontrollierbare Triebe, Gewalttätigkeit.</t>
  </si>
  <si>
    <t>Organe und Krankheiten</t>
  </si>
  <si>
    <t>Psychologische Aspekte</t>
  </si>
  <si>
    <t>Die Bedeutung der Sterne in den Perioden 8 und 9</t>
  </si>
  <si>
    <t>Gute Sterne</t>
  </si>
  <si>
    <t>Mässige Sterne</t>
  </si>
  <si>
    <t>Ungünstige Sterne</t>
  </si>
  <si>
    <t>8, 9, 1</t>
  </si>
  <si>
    <t>9, 1, 2</t>
  </si>
  <si>
    <t>4, 6, 7</t>
  </si>
  <si>
    <t>2, 3, 5</t>
  </si>
  <si>
    <t>4, 6, 8</t>
  </si>
  <si>
    <t>3, 5, 7</t>
  </si>
  <si>
    <t>Stern</t>
  </si>
  <si>
    <t>Element des Sternes</t>
  </si>
  <si>
    <t>Der Wasserstern wird überwunden</t>
  </si>
  <si>
    <t>Der Bergstern wird überwunden</t>
  </si>
  <si>
    <t>Wasser</t>
  </si>
  <si>
    <t>Erde</t>
  </si>
  <si>
    <t>Holz</t>
  </si>
  <si>
    <t>Metall</t>
  </si>
  <si>
    <t>Feuer</t>
  </si>
  <si>
    <t>Überwindendes Element</t>
  </si>
  <si>
    <r>
      <t>2</t>
    </r>
    <r>
      <rPr>
        <sz val="16"/>
        <color theme="1"/>
        <rFont val="Calibri"/>
        <family val="2"/>
      </rPr>
      <t>x</t>
    </r>
    <r>
      <rPr>
        <vertAlign val="superscript"/>
        <sz val="16"/>
        <color theme="1"/>
        <rFont val="Calibri"/>
        <family val="2"/>
      </rPr>
      <t>1</t>
    </r>
    <r>
      <rPr>
        <sz val="16"/>
        <color theme="1"/>
        <rFont val="Calibri"/>
        <family val="2"/>
      </rPr>
      <t xml:space="preserve">, </t>
    </r>
    <r>
      <rPr>
        <vertAlign val="superscript"/>
        <sz val="16"/>
        <color theme="1"/>
        <rFont val="Calibri"/>
        <family val="2"/>
      </rPr>
      <t>5</t>
    </r>
    <r>
      <rPr>
        <sz val="16"/>
        <color theme="1"/>
        <rFont val="Calibri"/>
        <family val="2"/>
      </rPr>
      <t>x</t>
    </r>
    <r>
      <rPr>
        <vertAlign val="superscript"/>
        <sz val="16"/>
        <color theme="1"/>
        <rFont val="Calibri"/>
        <family val="2"/>
      </rPr>
      <t>1</t>
    </r>
    <r>
      <rPr>
        <sz val="16"/>
        <color theme="1"/>
        <rFont val="Calibri"/>
        <family val="2"/>
      </rPr>
      <t xml:space="preserve">, </t>
    </r>
    <r>
      <rPr>
        <vertAlign val="superscript"/>
        <sz val="16"/>
        <color theme="1"/>
        <rFont val="Calibri"/>
        <family val="2"/>
      </rPr>
      <t>8</t>
    </r>
    <r>
      <rPr>
        <sz val="16"/>
        <color theme="1"/>
        <rFont val="Calibri"/>
        <family val="2"/>
      </rPr>
      <t>x</t>
    </r>
    <r>
      <rPr>
        <vertAlign val="superscript"/>
        <sz val="16"/>
        <color theme="1"/>
        <rFont val="Calibri"/>
        <family val="2"/>
      </rPr>
      <t>1</t>
    </r>
  </si>
  <si>
    <r>
      <t>1</t>
    </r>
    <r>
      <rPr>
        <sz val="16"/>
        <color theme="1"/>
        <rFont val="Calibri"/>
        <family val="2"/>
      </rPr>
      <t>x</t>
    </r>
    <r>
      <rPr>
        <vertAlign val="superscript"/>
        <sz val="16"/>
        <color theme="1"/>
        <rFont val="Calibri"/>
        <family val="2"/>
      </rPr>
      <t>2</t>
    </r>
    <r>
      <rPr>
        <sz val="16"/>
        <color theme="1"/>
        <rFont val="Calibri"/>
        <family val="2"/>
      </rPr>
      <t xml:space="preserve">, </t>
    </r>
    <r>
      <rPr>
        <vertAlign val="superscript"/>
        <sz val="16"/>
        <color theme="1"/>
        <rFont val="Calibri"/>
        <family val="2"/>
      </rPr>
      <t>1</t>
    </r>
    <r>
      <rPr>
        <sz val="16"/>
        <color theme="1"/>
        <rFont val="Calibri"/>
        <family val="2"/>
      </rPr>
      <t>x</t>
    </r>
    <r>
      <rPr>
        <vertAlign val="superscript"/>
        <sz val="16"/>
        <color theme="1"/>
        <rFont val="Calibri"/>
        <family val="2"/>
      </rPr>
      <t>5</t>
    </r>
    <r>
      <rPr>
        <sz val="16"/>
        <color theme="1"/>
        <rFont val="Calibri"/>
        <family val="2"/>
      </rPr>
      <t xml:space="preserve">, </t>
    </r>
    <r>
      <rPr>
        <vertAlign val="superscript"/>
        <sz val="16"/>
        <color theme="1"/>
        <rFont val="Calibri"/>
        <family val="2"/>
      </rPr>
      <t>1</t>
    </r>
    <r>
      <rPr>
        <sz val="16"/>
        <color theme="1"/>
        <rFont val="Calibri"/>
        <family val="2"/>
      </rPr>
      <t>x</t>
    </r>
    <r>
      <rPr>
        <vertAlign val="superscript"/>
        <sz val="16"/>
        <color theme="1"/>
        <rFont val="Calibri"/>
        <family val="2"/>
      </rPr>
      <t>8</t>
    </r>
  </si>
  <si>
    <r>
      <t>3</t>
    </r>
    <r>
      <rPr>
        <sz val="16"/>
        <color theme="1"/>
        <rFont val="Calibri"/>
        <family val="2"/>
      </rPr>
      <t>x</t>
    </r>
    <r>
      <rPr>
        <vertAlign val="superscript"/>
        <sz val="16"/>
        <color theme="1"/>
        <rFont val="Calibri"/>
        <family val="2"/>
      </rPr>
      <t>2</t>
    </r>
    <r>
      <rPr>
        <sz val="16"/>
        <color theme="1"/>
        <rFont val="Calibri"/>
        <family val="2"/>
      </rPr>
      <t xml:space="preserve">, </t>
    </r>
    <r>
      <rPr>
        <vertAlign val="superscript"/>
        <sz val="16"/>
        <color theme="1"/>
        <rFont val="Calibri"/>
        <family val="2"/>
      </rPr>
      <t>4</t>
    </r>
    <r>
      <rPr>
        <sz val="16"/>
        <color theme="1"/>
        <rFont val="Calibri"/>
        <family val="2"/>
      </rPr>
      <t>x</t>
    </r>
    <r>
      <rPr>
        <vertAlign val="superscript"/>
        <sz val="16"/>
        <color theme="1"/>
        <rFont val="Calibri"/>
        <family val="2"/>
      </rPr>
      <t>2</t>
    </r>
  </si>
  <si>
    <r>
      <t>2</t>
    </r>
    <r>
      <rPr>
        <sz val="16"/>
        <color theme="1"/>
        <rFont val="Calibri"/>
        <family val="2"/>
      </rPr>
      <t>x</t>
    </r>
    <r>
      <rPr>
        <vertAlign val="superscript"/>
        <sz val="16"/>
        <color theme="1"/>
        <rFont val="Calibri"/>
        <family val="2"/>
      </rPr>
      <t>3</t>
    </r>
    <r>
      <rPr>
        <sz val="16"/>
        <color theme="1"/>
        <rFont val="Calibri"/>
        <family val="2"/>
      </rPr>
      <t xml:space="preserve">, </t>
    </r>
    <r>
      <rPr>
        <vertAlign val="superscript"/>
        <sz val="16"/>
        <color theme="1"/>
        <rFont val="Calibri"/>
        <family val="2"/>
      </rPr>
      <t>2</t>
    </r>
    <r>
      <rPr>
        <sz val="16"/>
        <color theme="1"/>
        <rFont val="Calibri"/>
        <family val="2"/>
      </rPr>
      <t>x</t>
    </r>
    <r>
      <rPr>
        <vertAlign val="superscript"/>
        <sz val="16"/>
        <color theme="1"/>
        <rFont val="Calibri"/>
        <family val="2"/>
      </rPr>
      <t>4</t>
    </r>
  </si>
  <si>
    <r>
      <t>6</t>
    </r>
    <r>
      <rPr>
        <sz val="16"/>
        <color theme="1"/>
        <rFont val="Calibri"/>
        <family val="2"/>
      </rPr>
      <t>x</t>
    </r>
    <r>
      <rPr>
        <vertAlign val="superscript"/>
        <sz val="16"/>
        <color theme="1"/>
        <rFont val="Calibri"/>
        <family val="2"/>
      </rPr>
      <t>3</t>
    </r>
    <r>
      <rPr>
        <sz val="16"/>
        <color theme="1"/>
        <rFont val="Calibri"/>
        <family val="2"/>
      </rPr>
      <t xml:space="preserve">, </t>
    </r>
    <r>
      <rPr>
        <vertAlign val="superscript"/>
        <sz val="16"/>
        <color theme="1"/>
        <rFont val="Calibri"/>
        <family val="2"/>
      </rPr>
      <t>7</t>
    </r>
    <r>
      <rPr>
        <sz val="16"/>
        <color theme="1"/>
        <rFont val="Calibri"/>
        <family val="2"/>
      </rPr>
      <t>x</t>
    </r>
    <r>
      <rPr>
        <vertAlign val="superscript"/>
        <sz val="16"/>
        <color theme="1"/>
        <rFont val="Calibri"/>
        <family val="2"/>
      </rPr>
      <t>3</t>
    </r>
  </si>
  <si>
    <r>
      <t>3</t>
    </r>
    <r>
      <rPr>
        <sz val="16"/>
        <color theme="1"/>
        <rFont val="Calibri"/>
        <family val="2"/>
      </rPr>
      <t>x</t>
    </r>
    <r>
      <rPr>
        <vertAlign val="superscript"/>
        <sz val="16"/>
        <color theme="1"/>
        <rFont val="Calibri"/>
        <family val="2"/>
      </rPr>
      <t>6</t>
    </r>
    <r>
      <rPr>
        <sz val="16"/>
        <color theme="1"/>
        <rFont val="Calibri"/>
        <family val="2"/>
      </rPr>
      <t xml:space="preserve">, </t>
    </r>
    <r>
      <rPr>
        <vertAlign val="superscript"/>
        <sz val="16"/>
        <color theme="1"/>
        <rFont val="Calibri"/>
        <family val="2"/>
      </rPr>
      <t>3</t>
    </r>
    <r>
      <rPr>
        <sz val="16"/>
        <color theme="1"/>
        <rFont val="Calibri"/>
        <family val="2"/>
      </rPr>
      <t>x</t>
    </r>
    <r>
      <rPr>
        <vertAlign val="superscript"/>
        <sz val="16"/>
        <color theme="1"/>
        <rFont val="Calibri"/>
        <family val="2"/>
      </rPr>
      <t>7</t>
    </r>
  </si>
  <si>
    <r>
      <t>6</t>
    </r>
    <r>
      <rPr>
        <sz val="16"/>
        <color theme="1"/>
        <rFont val="Calibri"/>
        <family val="2"/>
      </rPr>
      <t>x</t>
    </r>
    <r>
      <rPr>
        <vertAlign val="superscript"/>
        <sz val="16"/>
        <color theme="1"/>
        <rFont val="Calibri"/>
        <family val="2"/>
      </rPr>
      <t>4</t>
    </r>
    <r>
      <rPr>
        <sz val="16"/>
        <color theme="1"/>
        <rFont val="Calibri"/>
        <family val="2"/>
      </rPr>
      <t xml:space="preserve">, </t>
    </r>
    <r>
      <rPr>
        <vertAlign val="superscript"/>
        <sz val="16"/>
        <color theme="1"/>
        <rFont val="Calibri"/>
        <family val="2"/>
      </rPr>
      <t>7</t>
    </r>
    <r>
      <rPr>
        <sz val="16"/>
        <color theme="1"/>
        <rFont val="Calibri"/>
        <family val="2"/>
      </rPr>
      <t>x</t>
    </r>
    <r>
      <rPr>
        <vertAlign val="superscript"/>
        <sz val="16"/>
        <color theme="1"/>
        <rFont val="Calibri"/>
        <family val="2"/>
      </rPr>
      <t>4</t>
    </r>
  </si>
  <si>
    <r>
      <t>4</t>
    </r>
    <r>
      <rPr>
        <sz val="16"/>
        <color theme="1"/>
        <rFont val="Calibri"/>
        <family val="2"/>
      </rPr>
      <t>x</t>
    </r>
    <r>
      <rPr>
        <vertAlign val="superscript"/>
        <sz val="16"/>
        <color theme="1"/>
        <rFont val="Calibri"/>
        <family val="2"/>
      </rPr>
      <t>6</t>
    </r>
    <r>
      <rPr>
        <sz val="16"/>
        <color theme="1"/>
        <rFont val="Calibri"/>
        <family val="2"/>
      </rPr>
      <t xml:space="preserve">, </t>
    </r>
    <r>
      <rPr>
        <vertAlign val="superscript"/>
        <sz val="16"/>
        <color theme="1"/>
        <rFont val="Calibri"/>
        <family val="2"/>
      </rPr>
      <t>4</t>
    </r>
    <r>
      <rPr>
        <sz val="16"/>
        <color theme="1"/>
        <rFont val="Calibri"/>
        <family val="2"/>
      </rPr>
      <t>x</t>
    </r>
    <r>
      <rPr>
        <vertAlign val="superscript"/>
        <sz val="16"/>
        <color theme="1"/>
        <rFont val="Calibri"/>
        <family val="2"/>
      </rPr>
      <t>7</t>
    </r>
  </si>
  <si>
    <r>
      <t>3</t>
    </r>
    <r>
      <rPr>
        <sz val="16"/>
        <color theme="1"/>
        <rFont val="Calibri"/>
        <family val="2"/>
      </rPr>
      <t>x</t>
    </r>
    <r>
      <rPr>
        <vertAlign val="superscript"/>
        <sz val="16"/>
        <color theme="1"/>
        <rFont val="Calibri"/>
        <family val="2"/>
      </rPr>
      <t>5</t>
    </r>
    <r>
      <rPr>
        <sz val="16"/>
        <color theme="1"/>
        <rFont val="Calibri"/>
        <family val="2"/>
      </rPr>
      <t xml:space="preserve">, </t>
    </r>
    <r>
      <rPr>
        <vertAlign val="superscript"/>
        <sz val="16"/>
        <color theme="1"/>
        <rFont val="Calibri"/>
        <family val="2"/>
      </rPr>
      <t>4</t>
    </r>
    <r>
      <rPr>
        <sz val="16"/>
        <color theme="1"/>
        <rFont val="Calibri"/>
        <family val="2"/>
      </rPr>
      <t>x</t>
    </r>
    <r>
      <rPr>
        <vertAlign val="superscript"/>
        <sz val="16"/>
        <color theme="1"/>
        <rFont val="Calibri"/>
        <family val="2"/>
      </rPr>
      <t>5</t>
    </r>
  </si>
  <si>
    <r>
      <t>5</t>
    </r>
    <r>
      <rPr>
        <sz val="16"/>
        <color theme="1"/>
        <rFont val="Calibri"/>
        <family val="2"/>
      </rPr>
      <t>x</t>
    </r>
    <r>
      <rPr>
        <vertAlign val="superscript"/>
        <sz val="16"/>
        <color theme="1"/>
        <rFont val="Calibri"/>
        <family val="2"/>
      </rPr>
      <t>3</t>
    </r>
    <r>
      <rPr>
        <sz val="16"/>
        <color theme="1"/>
        <rFont val="Calibri"/>
        <family val="2"/>
      </rPr>
      <t xml:space="preserve">, </t>
    </r>
    <r>
      <rPr>
        <vertAlign val="superscript"/>
        <sz val="16"/>
        <color theme="1"/>
        <rFont val="Calibri"/>
        <family val="2"/>
      </rPr>
      <t>5</t>
    </r>
    <r>
      <rPr>
        <sz val="16"/>
        <color theme="1"/>
        <rFont val="Calibri"/>
        <family val="2"/>
      </rPr>
      <t>x</t>
    </r>
    <r>
      <rPr>
        <vertAlign val="superscript"/>
        <sz val="16"/>
        <color theme="1"/>
        <rFont val="Calibri"/>
        <family val="2"/>
      </rPr>
      <t>4</t>
    </r>
  </si>
  <si>
    <r>
      <t>9</t>
    </r>
    <r>
      <rPr>
        <sz val="16"/>
        <color theme="1"/>
        <rFont val="Calibri"/>
        <family val="2"/>
      </rPr>
      <t>x</t>
    </r>
    <r>
      <rPr>
        <vertAlign val="superscript"/>
        <sz val="16"/>
        <color theme="1"/>
        <rFont val="Calibri"/>
        <family val="2"/>
      </rPr>
      <t>6</t>
    </r>
  </si>
  <si>
    <r>
      <t>6</t>
    </r>
    <r>
      <rPr>
        <sz val="16"/>
        <color theme="1"/>
        <rFont val="Calibri"/>
        <family val="2"/>
      </rPr>
      <t>x</t>
    </r>
    <r>
      <rPr>
        <vertAlign val="superscript"/>
        <sz val="16"/>
        <color theme="1"/>
        <rFont val="Calibri"/>
        <family val="2"/>
      </rPr>
      <t>9</t>
    </r>
  </si>
  <si>
    <r>
      <t>9</t>
    </r>
    <r>
      <rPr>
        <sz val="16"/>
        <color theme="1"/>
        <rFont val="Calibri"/>
        <family val="2"/>
      </rPr>
      <t>x</t>
    </r>
    <r>
      <rPr>
        <vertAlign val="superscript"/>
        <sz val="16"/>
        <color theme="1"/>
        <rFont val="Calibri"/>
        <family val="2"/>
      </rPr>
      <t>7</t>
    </r>
  </si>
  <si>
    <r>
      <t>7</t>
    </r>
    <r>
      <rPr>
        <sz val="16"/>
        <color theme="1"/>
        <rFont val="Calibri"/>
        <family val="2"/>
      </rPr>
      <t>x</t>
    </r>
    <r>
      <rPr>
        <vertAlign val="superscript"/>
        <sz val="16"/>
        <color theme="1"/>
        <rFont val="Calibri"/>
        <family val="2"/>
      </rPr>
      <t>9</t>
    </r>
  </si>
  <si>
    <r>
      <t>3</t>
    </r>
    <r>
      <rPr>
        <sz val="16"/>
        <color theme="1"/>
        <rFont val="Calibri"/>
        <family val="2"/>
      </rPr>
      <t>x</t>
    </r>
    <r>
      <rPr>
        <vertAlign val="superscript"/>
        <sz val="16"/>
        <color theme="1"/>
        <rFont val="Calibri"/>
        <family val="2"/>
      </rPr>
      <t>8</t>
    </r>
    <r>
      <rPr>
        <sz val="16"/>
        <color theme="1"/>
        <rFont val="Calibri"/>
        <family val="2"/>
      </rPr>
      <t xml:space="preserve">, </t>
    </r>
    <r>
      <rPr>
        <vertAlign val="superscript"/>
        <sz val="16"/>
        <color theme="1"/>
        <rFont val="Calibri"/>
        <family val="2"/>
      </rPr>
      <t>4</t>
    </r>
    <r>
      <rPr>
        <sz val="16"/>
        <color theme="1"/>
        <rFont val="Calibri"/>
        <family val="2"/>
      </rPr>
      <t>x</t>
    </r>
    <r>
      <rPr>
        <vertAlign val="superscript"/>
        <sz val="16"/>
        <color theme="1"/>
        <rFont val="Calibri"/>
        <family val="2"/>
      </rPr>
      <t>8</t>
    </r>
  </si>
  <si>
    <r>
      <t>8</t>
    </r>
    <r>
      <rPr>
        <sz val="16"/>
        <color theme="1"/>
        <rFont val="Calibri"/>
        <family val="2"/>
      </rPr>
      <t>x</t>
    </r>
    <r>
      <rPr>
        <vertAlign val="superscript"/>
        <sz val="16"/>
        <color theme="1"/>
        <rFont val="Calibri"/>
        <family val="2"/>
      </rPr>
      <t>3</t>
    </r>
    <r>
      <rPr>
        <sz val="16"/>
        <color theme="1"/>
        <rFont val="Calibri"/>
        <family val="2"/>
      </rPr>
      <t xml:space="preserve">, </t>
    </r>
    <r>
      <rPr>
        <vertAlign val="superscript"/>
        <sz val="16"/>
        <color theme="1"/>
        <rFont val="Calibri"/>
        <family val="2"/>
      </rPr>
      <t>8</t>
    </r>
    <r>
      <rPr>
        <sz val="16"/>
        <color theme="1"/>
        <rFont val="Calibri"/>
        <family val="2"/>
      </rPr>
      <t>x</t>
    </r>
    <r>
      <rPr>
        <vertAlign val="superscript"/>
        <sz val="16"/>
        <color theme="1"/>
        <rFont val="Calibri"/>
        <family val="2"/>
      </rPr>
      <t>4</t>
    </r>
  </si>
  <si>
    <r>
      <t>1</t>
    </r>
    <r>
      <rPr>
        <sz val="16"/>
        <color theme="1"/>
        <rFont val="Calibri"/>
        <family val="2"/>
      </rPr>
      <t>x</t>
    </r>
    <r>
      <rPr>
        <vertAlign val="superscript"/>
        <sz val="16"/>
        <color theme="1"/>
        <rFont val="Calibri"/>
        <family val="2"/>
      </rPr>
      <t>9</t>
    </r>
  </si>
  <si>
    <r>
      <t>9</t>
    </r>
    <r>
      <rPr>
        <sz val="16"/>
        <color theme="1"/>
        <rFont val="Calibri"/>
        <family val="2"/>
      </rPr>
      <t>x</t>
    </r>
    <r>
      <rPr>
        <vertAlign val="superscript"/>
        <sz val="16"/>
        <color theme="1"/>
        <rFont val="Calibri"/>
        <family val="2"/>
      </rPr>
      <t>1</t>
    </r>
  </si>
  <si>
    <t>2, 4, 6, 8</t>
  </si>
  <si>
    <t>1,  3, 7, 9</t>
  </si>
  <si>
    <t>Fünf</t>
  </si>
  <si>
    <t>WAHR</t>
  </si>
  <si>
    <t>FALSCH</t>
  </si>
  <si>
    <t>Die Sterne für das Haus bzw. die Wohnung.</t>
  </si>
  <si>
    <t xml:space="preserve">Das Facing ist jeweils gelb hinterlegt. </t>
  </si>
  <si>
    <t>Sterne</t>
  </si>
  <si>
    <t>Steine</t>
  </si>
  <si>
    <t>Aquamarin, Larimar, Türkis</t>
  </si>
  <si>
    <t>Saphir (alle Farben), Rauchquarz, Wassermelonen-Turmalin, Perlmutt, Bergkristall, helle Opale</t>
  </si>
  <si>
    <t>Amethyst, Chrysopras, Lapislazuli</t>
  </si>
  <si>
    <t>Ametrin, Disthen (Cyanit), Bergkristall, Aventurin</t>
  </si>
  <si>
    <t>Blauer gebänderter Chalcedon, Karneol, Prehnit</t>
  </si>
  <si>
    <t>Citrin, Labradorit, Topas</t>
  </si>
  <si>
    <t>Blutjaspis (Heliotrop), Kunzit, Rosenquarz</t>
  </si>
  <si>
    <t>Aquamarin, Opal, Selenit</t>
  </si>
  <si>
    <t>Blauer Chalcedon, Pietersit, Goldtopas</t>
  </si>
  <si>
    <t>Eingabe Sektor:</t>
  </si>
  <si>
    <t>Aktuelles Jahr:</t>
  </si>
  <si>
    <t>Die Berechnung der Fliegenden Sterne</t>
  </si>
  <si>
    <t>Die Sterne des Hauses</t>
  </si>
  <si>
    <t>Die Jahressterne</t>
  </si>
  <si>
    <t>Jahresstern</t>
  </si>
  <si>
    <t>Tai Sui</t>
  </si>
  <si>
    <t>San Sha</t>
  </si>
  <si>
    <t>Sui Po</t>
  </si>
  <si>
    <t>Tai Sui:</t>
  </si>
  <si>
    <t>Sui Po:</t>
  </si>
  <si>
    <t>San Sha:</t>
  </si>
  <si>
    <t>Drache</t>
  </si>
  <si>
    <t>Schlange</t>
  </si>
  <si>
    <t>Pferd</t>
  </si>
  <si>
    <t>Schaf</t>
  </si>
  <si>
    <t>Affe</t>
  </si>
  <si>
    <t>Hahn</t>
  </si>
  <si>
    <t>Hund</t>
  </si>
  <si>
    <t>Schwein</t>
  </si>
  <si>
    <t>Ratte</t>
  </si>
  <si>
    <t>Büffel</t>
  </si>
  <si>
    <t>Tiger</t>
  </si>
  <si>
    <t>Hase</t>
  </si>
  <si>
    <t>Die Kristalle der neun Sterne</t>
  </si>
  <si>
    <t>Die Quantencodes der neun Sterne</t>
  </si>
  <si>
    <t>Lebensbereich positiv</t>
  </si>
  <si>
    <t>Lebensbereich negativ</t>
  </si>
  <si>
    <t>Psyche und Emotionen</t>
  </si>
  <si>
    <t>4 1 1 1  00</t>
  </si>
  <si>
    <t>4 1 1 2  00</t>
  </si>
  <si>
    <t xml:space="preserve">4 1 2 1  00 </t>
  </si>
  <si>
    <t>4 1 3 1  00</t>
  </si>
  <si>
    <t xml:space="preserve">4 2 1 1  00 </t>
  </si>
  <si>
    <t>4 2 1 2  00</t>
  </si>
  <si>
    <t>4 2 2 1  00</t>
  </si>
  <si>
    <t>4 2 3 1  00</t>
  </si>
  <si>
    <t>4 3 1 1  00</t>
  </si>
  <si>
    <t>4 3 1 2  00</t>
  </si>
  <si>
    <t>4 3 2 1  00</t>
  </si>
  <si>
    <t>4 3 3 1  00</t>
  </si>
  <si>
    <t>4 4 1 1  00</t>
  </si>
  <si>
    <t>4 4 1 2  00</t>
  </si>
  <si>
    <t>4 4 2 1  00</t>
  </si>
  <si>
    <t>4 4 3 1  00</t>
  </si>
  <si>
    <t>4 5 1 1  00</t>
  </si>
  <si>
    <t>4 5 1 2  00</t>
  </si>
  <si>
    <t>4 5 2 1  00</t>
  </si>
  <si>
    <t>4 5 3 1  00</t>
  </si>
  <si>
    <t>4 6 1 1  00</t>
  </si>
  <si>
    <t>4 6 1 2  00</t>
  </si>
  <si>
    <t>4 6 2 1  00</t>
  </si>
  <si>
    <t>4 6 3 1  00</t>
  </si>
  <si>
    <t>4 7 1 1  00</t>
  </si>
  <si>
    <t>4 7 1 2  00</t>
  </si>
  <si>
    <t>4 7 2 1  00</t>
  </si>
  <si>
    <t>4 7 3 1  00</t>
  </si>
  <si>
    <t>4 8 1 1  00</t>
  </si>
  <si>
    <t>4 8 1 2  00</t>
  </si>
  <si>
    <t>4 8 2 1  00</t>
  </si>
  <si>
    <t>4 8 3 1  00</t>
  </si>
  <si>
    <t>4 9 1 1  00</t>
  </si>
  <si>
    <t>4 9 1 2  00</t>
  </si>
  <si>
    <t>4 9 2 1  00</t>
  </si>
  <si>
    <t>4 9 3 1  00</t>
  </si>
  <si>
    <t>Zu wenig Yang</t>
  </si>
  <si>
    <t>Zu wenig Yin</t>
  </si>
  <si>
    <t>Zu viel Yang</t>
  </si>
  <si>
    <t>Zu viel Yin</t>
  </si>
  <si>
    <t>2 1 1 2  00</t>
  </si>
  <si>
    <t>2 1 2 2  00</t>
  </si>
  <si>
    <t>2 1 1 1  00</t>
  </si>
  <si>
    <t>2 1 2 1  00</t>
  </si>
  <si>
    <t>Ableitendes Tier</t>
  </si>
  <si>
    <t>Stein zur Ableitung</t>
  </si>
  <si>
    <t>Howlith</t>
  </si>
  <si>
    <t>Heller Chalcedon</t>
  </si>
  <si>
    <t>Karneol, Bernstein</t>
  </si>
  <si>
    <t>Granit, Obsidian</t>
  </si>
  <si>
    <t>Citrin</t>
  </si>
  <si>
    <t>Rosenquarz</t>
  </si>
  <si>
    <t>Sodalith</t>
  </si>
  <si>
    <t>Milchquarz, weisser Quarz</t>
  </si>
  <si>
    <t>Gelbe Jade, gelber (oranger) Mondstein</t>
  </si>
  <si>
    <t>Grün-brauner Landschafts-Jaspis, Türkis</t>
  </si>
  <si>
    <t>Die Korrekturen für Tai Sui, Sui Po und San Sha</t>
  </si>
  <si>
    <t>Tai Sui, Sui Po, San Sha</t>
  </si>
  <si>
    <t>Trigramm</t>
  </si>
  <si>
    <t>4 Xun</t>
  </si>
  <si>
    <t>9 Li</t>
  </si>
  <si>
    <t>2 Kun</t>
  </si>
  <si>
    <t>7 Dui</t>
  </si>
  <si>
    <t>6 Qian</t>
  </si>
  <si>
    <t>1 Kan</t>
  </si>
  <si>
    <t>8 Gen</t>
  </si>
  <si>
    <t>3 Zhen</t>
  </si>
  <si>
    <t>Jahr</t>
  </si>
  <si>
    <t>Ming Gua</t>
  </si>
  <si>
    <t>Jahrestier</t>
  </si>
  <si>
    <t>Jahresanfänge für Ming Gua Berechnung</t>
  </si>
  <si>
    <t>Beginn</t>
  </si>
  <si>
    <t>03.02.1894</t>
  </si>
  <si>
    <t>04.02.1895</t>
  </si>
  <si>
    <t>04.02.1896</t>
  </si>
  <si>
    <t>03.02.1897</t>
  </si>
  <si>
    <t>03.02.1898</t>
  </si>
  <si>
    <t>04.02.1899</t>
  </si>
  <si>
    <t>Das Familientrigtramm</t>
  </si>
  <si>
    <t>Familienmitglied</t>
  </si>
  <si>
    <t>Weitere Personen</t>
  </si>
  <si>
    <t>ältere, weise Frau, Königin als Partnerin des Königs, Frauen ab 46</t>
  </si>
  <si>
    <t>1. Sohn</t>
  </si>
  <si>
    <t>Männer zwischen 31 und 45 Jahren</t>
  </si>
  <si>
    <t>2. Sohn</t>
  </si>
  <si>
    <t>Männer zwischen 16 und 30 Jahren</t>
  </si>
  <si>
    <t>3. Sohn. Wenn nur ein Sohn, gehört er nach Gen und durchläuft dann seine Alterstrigramme</t>
  </si>
  <si>
    <t>Jungen von 0 - 15 Jahren</t>
  </si>
  <si>
    <t>Vater, Ehemann, Lebenspartner</t>
  </si>
  <si>
    <t>Chef, Chefin, König, Königin als Herrscherin, Männer ab 46</t>
  </si>
  <si>
    <t>1. Tochter</t>
  </si>
  <si>
    <t>Frauen zwischen 31 und 45 Jahren</t>
  </si>
  <si>
    <t>2. Tochter</t>
  </si>
  <si>
    <t>Frauen zwischen 16 und 30 Jahren</t>
  </si>
  <si>
    <t>3. Tochter, wenn nur eine Tochter, gehört sie nach Dui und durchläuft dann ihre Alterstrigramme</t>
  </si>
  <si>
    <t>Mädchen von 0 - 15 Jahren</t>
  </si>
  <si>
    <t>Mutter, Ehefrau, Lebens-partnerin</t>
  </si>
  <si>
    <t>Die Personen</t>
  </si>
  <si>
    <t>Name</t>
  </si>
  <si>
    <t>Person 1</t>
  </si>
  <si>
    <t>Person 2</t>
  </si>
  <si>
    <t>Person 3</t>
  </si>
  <si>
    <t>Person 4</t>
  </si>
  <si>
    <t>Person 5</t>
  </si>
  <si>
    <t>Person 6</t>
  </si>
  <si>
    <t>Person 7</t>
  </si>
  <si>
    <t>Person 8</t>
  </si>
  <si>
    <t>Summe der Trigramme</t>
  </si>
  <si>
    <t>Geburtsjahr</t>
  </si>
  <si>
    <t>Bitte das Geburtsjahr im Format "JJJJ" eingeben. Beim Familientrigramm im Drop-Down-Feld auswählen.</t>
  </si>
  <si>
    <t>Beim Geburtsjahr ev. das Jahr korrigieren. Siehe Tabelle "Jahresanfänge" im Folder "Personen".</t>
  </si>
  <si>
    <t>-</t>
  </si>
  <si>
    <t>Familientrigramm</t>
  </si>
  <si>
    <t>5 Taiji</t>
  </si>
  <si>
    <t>Die Korrektur mit Elementen</t>
  </si>
  <si>
    <t>Ableitende Elemente</t>
  </si>
  <si>
    <t>Reduktion: Holz, SDK: Feuer</t>
  </si>
  <si>
    <t>Reduktion: Metall, SDK: Ruhiges Wasser</t>
  </si>
  <si>
    <t>Reduktion: Feuer, SDK: Erde</t>
  </si>
  <si>
    <t>Reduktion: Ruhiges Wasser, SDK: Holz</t>
  </si>
  <si>
    <t>Reduktion: Erde, SDK: Metall</t>
  </si>
  <si>
    <t>Bemerkung</t>
  </si>
  <si>
    <t>In den Perioden 8, 9 und 1 ist keine Ableitung notwendig</t>
  </si>
  <si>
    <t>In Periode 8 ist keine Ableitung notwendig</t>
  </si>
  <si>
    <t>In den Perioden 8 und 9 ist keine Ableitung notwendig</t>
  </si>
  <si>
    <t>In den Perioden 9, 1 und 2 ist keine Ableitung notwendig</t>
  </si>
  <si>
    <t>Der Haustpyus:</t>
  </si>
  <si>
    <t>Die Sternkonflikte</t>
  </si>
  <si>
    <t>Ausgleichende Elemente</t>
  </si>
  <si>
    <t>Metall (Wasser)</t>
  </si>
  <si>
    <t>Feuer (Erde)</t>
  </si>
  <si>
    <t>Wasser (Holz)</t>
  </si>
  <si>
    <t>Erde (Metall)</t>
  </si>
  <si>
    <t>Holz (Feuer</t>
  </si>
  <si>
    <t>Elemente:</t>
  </si>
  <si>
    <t>Ausgleich von Konflikten:</t>
  </si>
  <si>
    <t>Brückenelement oder Element des angegriffenen Sterns</t>
  </si>
  <si>
    <t>Kristalle:</t>
  </si>
  <si>
    <t>Kristall des angegriffenen Sterns</t>
  </si>
  <si>
    <t>Quantencodes:</t>
  </si>
  <si>
    <t>Code des angegriffenen Sterns</t>
  </si>
  <si>
    <t>Ba Gua</t>
  </si>
  <si>
    <t>5 Tai Ji</t>
  </si>
  <si>
    <t>Symbol</t>
  </si>
  <si>
    <r>
      <t>☵</t>
    </r>
    <r>
      <rPr>
        <sz val="18"/>
        <color theme="1"/>
        <rFont val="Calibri"/>
        <family val="2"/>
      </rPr>
      <t xml:space="preserve"> </t>
    </r>
  </si>
  <si>
    <r>
      <t>☷</t>
    </r>
    <r>
      <rPr>
        <sz val="18"/>
        <color theme="1"/>
        <rFont val="Calibri"/>
        <family val="2"/>
      </rPr>
      <t xml:space="preserve"> </t>
    </r>
  </si>
  <si>
    <r>
      <t>☳</t>
    </r>
    <r>
      <rPr>
        <sz val="18"/>
        <color theme="1"/>
        <rFont val="Calibri"/>
        <family val="2"/>
      </rPr>
      <t xml:space="preserve"> </t>
    </r>
  </si>
  <si>
    <r>
      <t>☴</t>
    </r>
    <r>
      <rPr>
        <sz val="18"/>
        <color theme="1"/>
        <rFont val="Calibri"/>
        <family val="2"/>
      </rPr>
      <t xml:space="preserve"> </t>
    </r>
  </si>
  <si>
    <t>中</t>
  </si>
  <si>
    <r>
      <t>☰</t>
    </r>
    <r>
      <rPr>
        <sz val="18"/>
        <color theme="1"/>
        <rFont val="Calibri"/>
        <family val="2"/>
      </rPr>
      <t xml:space="preserve"> </t>
    </r>
  </si>
  <si>
    <r>
      <t>☱</t>
    </r>
    <r>
      <rPr>
        <sz val="18"/>
        <color theme="1"/>
        <rFont val="Calibri"/>
        <family val="2"/>
      </rPr>
      <t xml:space="preserve"> </t>
    </r>
  </si>
  <si>
    <r>
      <t>☶</t>
    </r>
    <r>
      <rPr>
        <sz val="18"/>
        <color theme="1"/>
        <rFont val="Calibri"/>
        <family val="2"/>
      </rPr>
      <t xml:space="preserve"> </t>
    </r>
  </si>
  <si>
    <r>
      <t>☲</t>
    </r>
    <r>
      <rPr>
        <sz val="18"/>
        <color theme="1"/>
        <rFont val="Calibri"/>
        <family val="2"/>
      </rPr>
      <t xml:space="preserve"> </t>
    </r>
  </si>
  <si>
    <t>Zeichen</t>
  </si>
  <si>
    <t xml:space="preserve">坎 </t>
  </si>
  <si>
    <t xml:space="preserve">坤 </t>
  </si>
  <si>
    <t xml:space="preserve">震 </t>
  </si>
  <si>
    <t xml:space="preserve">巽 </t>
  </si>
  <si>
    <t xml:space="preserve">太 極 </t>
  </si>
  <si>
    <t xml:space="preserve">乾 </t>
  </si>
  <si>
    <t xml:space="preserve">兌 </t>
  </si>
  <si>
    <t xml:space="preserve">艮 </t>
  </si>
  <si>
    <t xml:space="preserve">離 </t>
  </si>
  <si>
    <t>Elemente</t>
  </si>
  <si>
    <t>Farben</t>
  </si>
  <si>
    <t>Blau, metallisch</t>
  </si>
  <si>
    <t>Braun, rot</t>
  </si>
  <si>
    <t>Grün, blau</t>
  </si>
  <si>
    <t>Metallisch, braun</t>
  </si>
  <si>
    <t>Grün, rot</t>
  </si>
  <si>
    <t>Bergkristall, grüne Jade, grüner Achat, Türkis</t>
  </si>
  <si>
    <t>Orangen-calcit, Karneol, Bernstein</t>
  </si>
  <si>
    <t>Apophyllit, Hämatit, Schwefel</t>
  </si>
  <si>
    <t>Regenbogenobsidian, gelbe Jade, gelber Mondstein</t>
  </si>
  <si>
    <t>Schwarzer Turmalin, Gold, Rosenquarz, Onyx</t>
  </si>
  <si>
    <t>Grüner Moosachat, Zitronen-chrysopras, gelber Apatit, Goldtopas</t>
  </si>
  <si>
    <t>Sodalith, Tigerauge</t>
  </si>
  <si>
    <t>Leoparden-jaspis (Rhyolith), Larimar, blauer Chalcedon, Amethyst, Aquamarin</t>
  </si>
  <si>
    <t>Pyrit, roter oder brauner Granat, Rubin</t>
  </si>
  <si>
    <t>Formen</t>
  </si>
  <si>
    <t>Wellen-förmig</t>
  </si>
  <si>
    <t>Quadrat, Würfel</t>
  </si>
  <si>
    <t>Rechteck, Säule</t>
  </si>
  <si>
    <t>Kreis, Kugel</t>
  </si>
  <si>
    <t>Dreieck, Pyramide</t>
  </si>
  <si>
    <t>Radionische Codes</t>
  </si>
  <si>
    <t xml:space="preserve">3 1 1 1  00 </t>
  </si>
  <si>
    <t xml:space="preserve">3 2 1 1  00 </t>
  </si>
  <si>
    <t xml:space="preserve">3 3 1 1  00 </t>
  </si>
  <si>
    <t>3 4 1 1  00</t>
  </si>
  <si>
    <t>3 5 1 1  00</t>
  </si>
  <si>
    <t>3 6 1 1  00</t>
  </si>
  <si>
    <t>3 7 1 1  00</t>
  </si>
  <si>
    <t>3 8 1 1  00</t>
  </si>
  <si>
    <t>3 9 1 1  00</t>
  </si>
  <si>
    <t>Positiv</t>
  </si>
  <si>
    <t xml:space="preserve">3 1 1 2  00 </t>
  </si>
  <si>
    <t xml:space="preserve">3 2 1 2  00 </t>
  </si>
  <si>
    <t>3 3 1 2  00</t>
  </si>
  <si>
    <t>3 4 1 2  00</t>
  </si>
  <si>
    <t>3 5 1 2  00</t>
  </si>
  <si>
    <t>3 6 1 2  00</t>
  </si>
  <si>
    <t>3 7 1 2  00</t>
  </si>
  <si>
    <t>3 8 1 2  00</t>
  </si>
  <si>
    <t>3 9 1 2  00</t>
  </si>
  <si>
    <t>Negativ</t>
  </si>
  <si>
    <t xml:space="preserve">3 1 2 1  00 </t>
  </si>
  <si>
    <t>3 2 2 1  00</t>
  </si>
  <si>
    <t>3 3 2 1  00</t>
  </si>
  <si>
    <t>3 4 2 1  00</t>
  </si>
  <si>
    <t>3 5 2 1  00</t>
  </si>
  <si>
    <t>3 6 2 1  00</t>
  </si>
  <si>
    <t>3 7 2 1  00</t>
  </si>
  <si>
    <t>3 8 2 1  00</t>
  </si>
  <si>
    <t>3 9 2 1  00</t>
  </si>
  <si>
    <t>Organe</t>
  </si>
  <si>
    <t>3 1 3 1  00</t>
  </si>
  <si>
    <t>3 2 3 1  00</t>
  </si>
  <si>
    <t>3 3 3 1  00</t>
  </si>
  <si>
    <t>3 4 3 1  00</t>
  </si>
  <si>
    <t>3 5 3 1  00</t>
  </si>
  <si>
    <t>3 6 3 1  00</t>
  </si>
  <si>
    <t>3 7 3 1  00</t>
  </si>
  <si>
    <t>3 8 3 1  00</t>
  </si>
  <si>
    <t>3 9 3 1  00</t>
  </si>
  <si>
    <t>Psyche</t>
  </si>
  <si>
    <t>Vater</t>
  </si>
  <si>
    <t>Mutter</t>
  </si>
  <si>
    <t>Sohn 1</t>
  </si>
  <si>
    <t>Tochter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</si>
</sst>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sz val="14"/>
      <color theme="1"/>
      <name val="Calibri"/>
      <family val="2"/>
      <scheme val="minor"/>
    </font>
    <font>
      <sz val="14"/>
      <name val="Calibri"/>
      <family val="2"/>
      <scheme val="minor"/>
    </font>
    <font>
      <sz val="14"/>
      <color rgb="FFFF0000"/>
      <name val="Calibri"/>
      <family val="2"/>
      <scheme val="minor"/>
    </font>
    <font>
      <b/>
      <sz val="20"/>
      <color theme="1"/>
      <name val="Calibri"/>
      <family val="2"/>
      <scheme val="minor"/>
    </font>
    <font>
      <sz val="16"/>
      <color theme="1"/>
      <name val="Calibri"/>
      <family val="2"/>
      <scheme val="minor"/>
    </font>
    <font>
      <b/>
      <sz val="12"/>
      <color theme="1"/>
      <name val="Calibri"/>
      <family val="2"/>
      <scheme val="minor"/>
    </font>
    <font>
      <sz val="11"/>
      <color theme="1"/>
      <name val="Calibri"/>
      <family val="2"/>
    </font>
    <font>
      <b/>
      <sz val="16"/>
      <color theme="1"/>
      <name val="Calibri"/>
      <family val="2"/>
    </font>
    <font>
      <sz val="16"/>
      <color theme="1"/>
      <name val="Calibri"/>
      <family val="2"/>
    </font>
    <font>
      <vertAlign val="superscript"/>
      <sz val="16"/>
      <color theme="1"/>
      <name val="Calibri"/>
      <family val="2"/>
    </font>
    <font>
      <sz val="26"/>
      <color theme="1"/>
      <name val="Calibri"/>
      <family val="2"/>
      <scheme val="minor"/>
    </font>
    <font>
      <b/>
      <sz val="24"/>
      <color theme="1"/>
      <name val="Calibri"/>
      <family val="2"/>
      <scheme val="minor"/>
    </font>
    <font>
      <b/>
      <sz val="28"/>
      <color theme="1"/>
      <name val="Calibri"/>
      <family val="2"/>
      <scheme val="minor"/>
    </font>
    <font>
      <b/>
      <sz val="24"/>
      <color theme="9" tint="-0.249977111117893"/>
      <name val="Calibri"/>
      <family val="2"/>
      <scheme val="minor"/>
    </font>
    <font>
      <b/>
      <sz val="24"/>
      <color rgb="FFFF0000"/>
      <name val="Calibri"/>
      <family val="2"/>
      <scheme val="minor"/>
    </font>
    <font>
      <b/>
      <sz val="24"/>
      <color theme="7" tint="-0.249977111117893"/>
      <name val="Calibri"/>
      <family val="2"/>
      <scheme val="minor"/>
    </font>
    <font>
      <sz val="24"/>
      <color theme="1"/>
      <name val="Calibri"/>
      <family val="2"/>
      <scheme val="minor"/>
    </font>
    <font>
      <sz val="24"/>
      <name val="Calibri"/>
      <family val="2"/>
      <scheme val="minor"/>
    </font>
    <font>
      <b/>
      <sz val="24"/>
      <color theme="9" tint="-0.499984740745262"/>
      <name val="Calibri"/>
      <family val="2"/>
      <scheme val="minor"/>
    </font>
    <font>
      <b/>
      <sz val="24"/>
      <color theme="6" tint="-0.249977111117893"/>
      <name val="Calibri"/>
      <family val="2"/>
      <scheme val="minor"/>
    </font>
    <font>
      <b/>
      <sz val="24"/>
      <color theme="7" tint="-0.499984740745262"/>
      <name val="Calibri"/>
      <family val="2"/>
      <scheme val="minor"/>
    </font>
    <font>
      <b/>
      <sz val="24"/>
      <color theme="6" tint="-0.499984740745262"/>
      <name val="Calibri"/>
      <family val="2"/>
      <scheme val="minor"/>
    </font>
    <font>
      <b/>
      <sz val="24"/>
      <color rgb="FF0070C0"/>
      <name val="Calibri"/>
      <family val="2"/>
      <scheme val="minor"/>
    </font>
    <font>
      <b/>
      <sz val="18"/>
      <color rgb="FFFF0000"/>
      <name val="Calibri"/>
      <family val="2"/>
      <scheme val="minor"/>
    </font>
    <font>
      <b/>
      <sz val="18"/>
      <color theme="9" tint="-0.499984740745262"/>
      <name val="Calibri"/>
      <family val="2"/>
      <scheme val="minor"/>
    </font>
    <font>
      <b/>
      <sz val="18"/>
      <color theme="9" tint="-0.249977111117893"/>
      <name val="Calibri"/>
      <family val="2"/>
      <scheme val="minor"/>
    </font>
    <font>
      <b/>
      <sz val="18"/>
      <color theme="7" tint="-0.249977111117893"/>
      <name val="Calibri"/>
      <family val="2"/>
      <scheme val="minor"/>
    </font>
    <font>
      <b/>
      <sz val="18"/>
      <color theme="0" tint="-0.34998626667073579"/>
      <name val="Calibri"/>
      <family val="2"/>
      <scheme val="minor"/>
    </font>
    <font>
      <b/>
      <sz val="18"/>
      <color theme="0" tint="-0.499984740745262"/>
      <name val="Calibri"/>
      <family val="2"/>
      <scheme val="minor"/>
    </font>
    <font>
      <b/>
      <sz val="18"/>
      <color rgb="FF00B0F0"/>
      <name val="Calibri"/>
      <family val="2"/>
      <scheme val="minor"/>
    </font>
    <font>
      <b/>
      <sz val="18"/>
      <color rgb="FF0070C0"/>
      <name val="Calibri"/>
      <family val="2"/>
      <scheme val="minor"/>
    </font>
    <font>
      <b/>
      <sz val="18"/>
      <color theme="7" tint="-0.499984740745262"/>
      <name val="Calibri"/>
      <family val="2"/>
      <scheme val="minor"/>
    </font>
    <font>
      <b/>
      <sz val="14"/>
      <color rgb="FF000000"/>
      <name val="Calibri"/>
      <family val="2"/>
    </font>
    <font>
      <sz val="14"/>
      <color rgb="FF000000"/>
      <name val="Calibri"/>
      <family val="2"/>
    </font>
    <font>
      <b/>
      <sz val="22"/>
      <color theme="1"/>
      <name val="Calibri"/>
      <family val="2"/>
      <scheme val="minor"/>
    </font>
    <font>
      <b/>
      <sz val="14"/>
      <color theme="1"/>
      <name val="Calibri"/>
      <family val="2"/>
    </font>
    <font>
      <sz val="14"/>
      <color theme="1"/>
      <name val="Calibri"/>
      <family val="2"/>
    </font>
    <font>
      <b/>
      <sz val="22"/>
      <name val="Calibri"/>
      <family val="2"/>
      <scheme val="minor"/>
    </font>
    <font>
      <b/>
      <sz val="22"/>
      <color rgb="FFFF0000"/>
      <name val="Calibri"/>
      <family val="2"/>
      <scheme val="minor"/>
    </font>
    <font>
      <sz val="22"/>
      <color theme="1"/>
      <name val="Calibri"/>
      <family val="2"/>
      <scheme val="minor"/>
    </font>
    <font>
      <sz val="18"/>
      <color theme="1"/>
      <name val="Calibri"/>
      <family val="2"/>
      <scheme val="minor"/>
    </font>
    <font>
      <b/>
      <sz val="16"/>
      <color theme="9"/>
      <name val="Calibri"/>
      <family val="2"/>
      <scheme val="minor"/>
    </font>
    <font>
      <sz val="16"/>
      <color rgb="FFFF0000"/>
      <name val="Calibri"/>
      <family val="2"/>
      <scheme val="minor"/>
    </font>
    <font>
      <b/>
      <sz val="18"/>
      <color theme="1"/>
      <name val="Calibri"/>
      <family val="2"/>
      <scheme val="minor"/>
    </font>
    <font>
      <sz val="20"/>
      <color theme="1"/>
      <name val="Calibri"/>
      <family val="2"/>
      <scheme val="minor"/>
    </font>
    <font>
      <b/>
      <sz val="36"/>
      <color theme="1"/>
      <name val="Calibri"/>
      <family val="2"/>
      <scheme val="minor"/>
    </font>
    <font>
      <b/>
      <sz val="18"/>
      <color theme="1"/>
      <name val="Calibri"/>
      <family val="2"/>
    </font>
    <font>
      <sz val="18"/>
      <color theme="1"/>
      <name val="MS Gothic"/>
      <family val="3"/>
    </font>
    <font>
      <sz val="18"/>
      <color theme="1"/>
      <name val="Calibri"/>
      <family val="2"/>
    </font>
    <font>
      <b/>
      <sz val="18"/>
      <color theme="1"/>
      <name val="SimSun"/>
    </font>
    <font>
      <sz val="18"/>
      <color theme="1"/>
      <name val="SimSun"/>
    </font>
  </fonts>
  <fills count="12">
    <fill>
      <patternFill patternType="none"/>
    </fill>
    <fill>
      <patternFill patternType="gray125"/>
    </fill>
    <fill>
      <patternFill patternType="solid">
        <fgColor theme="9" tint="0.79998168889431442"/>
        <bgColor indexed="64"/>
      </patternFill>
    </fill>
    <fill>
      <patternFill patternType="solid">
        <fgColor rgb="FFFFCCFF"/>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C99FF"/>
        <bgColor indexed="64"/>
      </patternFill>
    </fill>
    <fill>
      <patternFill patternType="solid">
        <fgColor rgb="FFFFFFFF"/>
        <bgColor indexed="64"/>
      </patternFill>
    </fill>
    <fill>
      <patternFill patternType="solid">
        <fgColor theme="4" tint="0.59999389629810485"/>
        <bgColor indexed="64"/>
      </patternFill>
    </fill>
    <fill>
      <patternFill patternType="solid">
        <fgColor theme="7" tint="0.79998168889431442"/>
        <bgColor indexed="64"/>
      </patternFill>
    </fill>
  </fills>
  <borders count="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s>
  <cellStyleXfs count="1">
    <xf numFmtId="0" fontId="0" fillId="0" borderId="0"/>
  </cellStyleXfs>
  <cellXfs count="219">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0" xfId="0" applyBorder="1"/>
    <xf numFmtId="0" fontId="0" fillId="0" borderId="4" xfId="0" applyBorder="1"/>
    <xf numFmtId="0" fontId="0" fillId="0" borderId="5" xfId="0" applyBorder="1"/>
    <xf numFmtId="49" fontId="0" fillId="0" borderId="0" xfId="0" applyNumberFormat="1" applyAlignment="1">
      <alignment horizontal="center"/>
    </xf>
    <xf numFmtId="0" fontId="3" fillId="0" borderId="0" xfId="0" applyFont="1" applyAlignment="1">
      <alignment horizontal="center"/>
    </xf>
    <xf numFmtId="0" fontId="1" fillId="0" borderId="0" xfId="0" applyFont="1" applyAlignment="1">
      <alignment horizontal="center" vertical="center"/>
    </xf>
    <xf numFmtId="0" fontId="4"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5" fillId="0" borderId="0" xfId="0" applyFont="1"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1" fontId="6" fillId="0" borderId="0" xfId="0" applyNumberFormat="1"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0" xfId="0" applyFont="1" applyBorder="1" applyAlignment="1">
      <alignment horizontal="center"/>
    </xf>
    <xf numFmtId="0" fontId="7" fillId="0" borderId="0" xfId="0" applyFont="1"/>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horizontal="center"/>
    </xf>
    <xf numFmtId="0" fontId="7" fillId="0" borderId="17" xfId="0" applyFont="1" applyBorder="1"/>
    <xf numFmtId="0" fontId="0" fillId="0" borderId="17" xfId="0" applyBorder="1"/>
    <xf numFmtId="0" fontId="7" fillId="0" borderId="17" xfId="0" applyFont="1" applyBorder="1" applyAlignment="1">
      <alignment horizontal="left" vertical="center"/>
    </xf>
    <xf numFmtId="0" fontId="0" fillId="0" borderId="17" xfId="0" applyFont="1" applyBorder="1" applyAlignment="1">
      <alignment horizontal="left" vertical="center" wrapText="1"/>
    </xf>
    <xf numFmtId="0" fontId="0" fillId="0" borderId="17" xfId="0" applyFont="1" applyBorder="1" applyAlignment="1">
      <alignment vertical="center" wrapText="1"/>
    </xf>
    <xf numFmtId="0" fontId="10" fillId="0" borderId="17" xfId="0" applyFont="1" applyBorder="1" applyAlignment="1">
      <alignment horizontal="left" vertical="center" wrapText="1"/>
    </xf>
    <xf numFmtId="0" fontId="0" fillId="0" borderId="17" xfId="0" applyFont="1" applyBorder="1"/>
    <xf numFmtId="0" fontId="10" fillId="0" borderId="17" xfId="0" applyFont="1" applyBorder="1" applyAlignment="1">
      <alignment horizontal="justify" vertical="center"/>
    </xf>
    <xf numFmtId="0" fontId="9" fillId="0" borderId="0" xfId="0" applyFont="1" applyAlignment="1">
      <alignment horizontal="center"/>
    </xf>
    <xf numFmtId="0" fontId="14" fillId="0" borderId="0" xfId="0" applyFont="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6" fillId="0" borderId="0" xfId="0" applyFont="1"/>
    <xf numFmtId="0" fontId="17" fillId="0" borderId="1" xfId="0" applyFont="1" applyBorder="1" applyAlignment="1">
      <alignment horizontal="center"/>
    </xf>
    <xf numFmtId="0" fontId="18" fillId="0" borderId="2" xfId="0" applyFont="1" applyFill="1" applyBorder="1" applyAlignment="1">
      <alignment horizontal="center"/>
    </xf>
    <xf numFmtId="0" fontId="19" fillId="0" borderId="3" xfId="0" applyFont="1" applyBorder="1" applyAlignment="1">
      <alignment horizontal="center"/>
    </xf>
    <xf numFmtId="0" fontId="20" fillId="0" borderId="4" xfId="0" applyFont="1" applyBorder="1"/>
    <xf numFmtId="0" fontId="20" fillId="2" borderId="9" xfId="0" applyFont="1" applyFill="1" applyBorder="1" applyAlignment="1">
      <alignment horizontal="center"/>
    </xf>
    <xf numFmtId="0" fontId="20" fillId="0" borderId="10" xfId="0" applyFont="1" applyBorder="1" applyAlignment="1">
      <alignment horizontal="center"/>
    </xf>
    <xf numFmtId="0" fontId="20" fillId="3" borderId="11" xfId="0" applyFont="1" applyFill="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xf>
    <xf numFmtId="0" fontId="20" fillId="0" borderId="5" xfId="0" applyFont="1" applyBorder="1"/>
    <xf numFmtId="0" fontId="20" fillId="0" borderId="12" xfId="0" applyFont="1" applyBorder="1"/>
    <xf numFmtId="0" fontId="21"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xf>
    <xf numFmtId="0" fontId="20" fillId="0" borderId="14" xfId="0" applyFont="1" applyBorder="1"/>
    <xf numFmtId="0" fontId="20" fillId="0" borderId="0" xfId="0" applyFont="1" applyBorder="1"/>
    <xf numFmtId="0" fontId="22" fillId="0" borderId="4" xfId="0" applyFont="1" applyBorder="1" applyAlignment="1">
      <alignment horizontal="center"/>
    </xf>
    <xf numFmtId="0" fontId="21" fillId="3" borderId="11" xfId="0" applyFont="1" applyFill="1" applyBorder="1" applyAlignment="1">
      <alignment horizontal="center"/>
    </xf>
    <xf numFmtId="0" fontId="23" fillId="0" borderId="5" xfId="0" applyFont="1" applyBorder="1" applyAlignment="1">
      <alignment horizontal="center"/>
    </xf>
    <xf numFmtId="0" fontId="20" fillId="0" borderId="13" xfId="0" applyFont="1" applyBorder="1" applyAlignment="1">
      <alignment horizontal="center"/>
    </xf>
    <xf numFmtId="0" fontId="20" fillId="0" borderId="7" xfId="0" applyFont="1" applyBorder="1"/>
    <xf numFmtId="0" fontId="26" fillId="0" borderId="7" xfId="0" applyFont="1" applyBorder="1" applyAlignment="1">
      <alignment horizontal="center"/>
    </xf>
    <xf numFmtId="0" fontId="18" fillId="0" borderId="0" xfId="0" applyFont="1" applyFill="1" applyBorder="1" applyAlignment="1">
      <alignment horizontal="center"/>
    </xf>
    <xf numFmtId="0" fontId="24" fillId="0" borderId="6" xfId="0" applyFont="1" applyBorder="1" applyAlignment="1">
      <alignment horizontal="center"/>
    </xf>
    <xf numFmtId="0" fontId="25" fillId="0" borderId="8" xfId="0" applyFont="1" applyBorder="1" applyAlignment="1">
      <alignment horizontal="center"/>
    </xf>
    <xf numFmtId="0" fontId="15" fillId="0" borderId="0" xfId="0" applyFont="1" applyBorder="1" applyAlignment="1">
      <alignment horizontal="center"/>
    </xf>
    <xf numFmtId="0" fontId="21" fillId="0" borderId="0" xfId="0" applyFont="1" applyBorder="1" applyAlignment="1">
      <alignment horizontal="center"/>
    </xf>
    <xf numFmtId="0" fontId="0" fillId="0" borderId="2" xfId="0" applyBorder="1"/>
    <xf numFmtId="0" fontId="0" fillId="0" borderId="7" xfId="0" applyBorder="1"/>
    <xf numFmtId="49" fontId="0" fillId="0" borderId="3" xfId="0" applyNumberFormat="1" applyBorder="1"/>
    <xf numFmtId="49" fontId="30" fillId="0" borderId="5" xfId="0" applyNumberFormat="1" applyFont="1" applyBorder="1" applyAlignment="1">
      <alignment horizontal="center"/>
    </xf>
    <xf numFmtId="49" fontId="19" fillId="0" borderId="5" xfId="0" applyNumberFormat="1" applyFont="1" applyBorder="1" applyAlignment="1">
      <alignment horizontal="center"/>
    </xf>
    <xf numFmtId="49" fontId="32" fillId="0" borderId="5" xfId="0" applyNumberFormat="1" applyFont="1" applyBorder="1" applyAlignment="1">
      <alignment horizontal="center"/>
    </xf>
    <xf numFmtId="49" fontId="0" fillId="0" borderId="5" xfId="0" applyNumberFormat="1" applyBorder="1"/>
    <xf numFmtId="49" fontId="23" fillId="0" borderId="5" xfId="0" applyNumberFormat="1" applyFont="1" applyBorder="1" applyAlignment="1">
      <alignment horizontal="center"/>
    </xf>
    <xf numFmtId="49" fontId="31" fillId="0" borderId="5" xfId="0" applyNumberFormat="1" applyFont="1" applyBorder="1" applyAlignment="1">
      <alignment horizontal="center"/>
    </xf>
    <xf numFmtId="49" fontId="35" fillId="0" borderId="5" xfId="0" applyNumberFormat="1" applyFont="1" applyBorder="1" applyAlignment="1">
      <alignment horizontal="center"/>
    </xf>
    <xf numFmtId="49" fontId="25" fillId="0" borderId="5" xfId="0" applyNumberFormat="1" applyFont="1" applyBorder="1" applyAlignment="1">
      <alignment horizontal="center"/>
    </xf>
    <xf numFmtId="49" fontId="33" fillId="0" borderId="5" xfId="0" applyNumberFormat="1" applyFont="1" applyBorder="1" applyAlignment="1">
      <alignment horizontal="center"/>
    </xf>
    <xf numFmtId="49" fontId="0" fillId="0" borderId="8" xfId="0" applyNumberFormat="1" applyBorder="1"/>
    <xf numFmtId="49" fontId="27" fillId="0" borderId="2" xfId="0" applyNumberFormat="1" applyFont="1" applyBorder="1" applyAlignment="1">
      <alignment horizontal="center"/>
    </xf>
    <xf numFmtId="49" fontId="18" fillId="0" borderId="0" xfId="0" applyNumberFormat="1" applyFont="1" applyFill="1" applyBorder="1" applyAlignment="1">
      <alignment horizontal="center"/>
    </xf>
    <xf numFmtId="49" fontId="0" fillId="0" borderId="1" xfId="0" applyNumberFormat="1" applyBorder="1"/>
    <xf numFmtId="49" fontId="27" fillId="0" borderId="4" xfId="0" applyNumberFormat="1" applyFont="1" applyBorder="1" applyAlignment="1">
      <alignment horizontal="center"/>
    </xf>
    <xf numFmtId="49" fontId="17" fillId="0" borderId="4" xfId="0" applyNumberFormat="1" applyFont="1" applyBorder="1" applyAlignment="1">
      <alignment horizontal="center"/>
    </xf>
    <xf numFmtId="49" fontId="35" fillId="0" borderId="4" xfId="0" applyNumberFormat="1" applyFont="1" applyBorder="1" applyAlignment="1">
      <alignment horizontal="center"/>
    </xf>
    <xf numFmtId="49" fontId="0" fillId="0" borderId="4" xfId="0" applyNumberFormat="1" applyBorder="1"/>
    <xf numFmtId="49" fontId="22" fillId="0" borderId="4" xfId="0" applyNumberFormat="1" applyFont="1" applyBorder="1" applyAlignment="1">
      <alignment horizontal="center"/>
    </xf>
    <xf numFmtId="49" fontId="29" fillId="0" borderId="4" xfId="0" applyNumberFormat="1" applyFont="1" applyBorder="1" applyAlignment="1">
      <alignment horizontal="center"/>
    </xf>
    <xf numFmtId="49" fontId="28" fillId="0" borderId="4" xfId="0" applyNumberFormat="1" applyFont="1" applyBorder="1" applyAlignment="1">
      <alignment horizontal="center"/>
    </xf>
    <xf numFmtId="49" fontId="24" fillId="0" borderId="4" xfId="0" applyNumberFormat="1" applyFont="1" applyBorder="1" applyAlignment="1">
      <alignment horizontal="center"/>
    </xf>
    <xf numFmtId="49" fontId="30" fillId="0" borderId="4" xfId="0" applyNumberFormat="1" applyFont="1" applyBorder="1" applyAlignment="1">
      <alignment horizontal="center"/>
    </xf>
    <xf numFmtId="49" fontId="0" fillId="0" borderId="6" xfId="0" applyNumberFormat="1" applyBorder="1"/>
    <xf numFmtId="49" fontId="26" fillId="0" borderId="0" xfId="0" applyNumberFormat="1" applyFont="1" applyBorder="1" applyAlignment="1">
      <alignment horizontal="center"/>
    </xf>
    <xf numFmtId="49" fontId="34" fillId="0" borderId="7" xfId="0" applyNumberFormat="1" applyFont="1" applyBorder="1" applyAlignment="1">
      <alignment horizontal="center"/>
    </xf>
    <xf numFmtId="0" fontId="4" fillId="0" borderId="0" xfId="0" applyFont="1" applyAlignment="1">
      <alignment horizontal="center"/>
    </xf>
    <xf numFmtId="49" fontId="4" fillId="0" borderId="0" xfId="0" applyNumberFormat="1" applyFont="1" applyAlignment="1">
      <alignment horizontal="center"/>
    </xf>
    <xf numFmtId="0" fontId="15" fillId="0" borderId="0" xfId="0" applyFont="1"/>
    <xf numFmtId="0" fontId="12" fillId="0" borderId="0" xfId="0" applyFont="1"/>
    <xf numFmtId="0" fontId="11" fillId="0" borderId="18" xfId="0" applyFont="1" applyBorder="1" applyAlignment="1">
      <alignment horizontal="center"/>
    </xf>
    <xf numFmtId="0" fontId="12"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xf>
    <xf numFmtId="0" fontId="36" fillId="9" borderId="17" xfId="0" applyFont="1" applyFill="1" applyBorder="1" applyAlignment="1">
      <alignment horizontal="center" vertical="center" wrapText="1"/>
    </xf>
    <xf numFmtId="0" fontId="37" fillId="9" borderId="17" xfId="0" applyFont="1" applyFill="1" applyBorder="1" applyAlignment="1">
      <alignment horizontal="center" vertical="center" wrapText="1"/>
    </xf>
    <xf numFmtId="20" fontId="37" fillId="9" borderId="17" xfId="0" applyNumberFormat="1" applyFont="1" applyFill="1" applyBorder="1" applyAlignment="1">
      <alignment horizontal="center" vertical="center" wrapText="1"/>
    </xf>
    <xf numFmtId="14" fontId="37" fillId="9" borderId="17" xfId="0" applyNumberFormat="1" applyFont="1" applyFill="1" applyBorder="1" applyAlignment="1">
      <alignment horizontal="center" vertical="center" wrapText="1"/>
    </xf>
    <xf numFmtId="0" fontId="39" fillId="0" borderId="17" xfId="0" applyFont="1" applyBorder="1" applyAlignment="1">
      <alignment horizontal="center" vertical="center" wrapText="1"/>
    </xf>
    <xf numFmtId="0" fontId="40" fillId="0" borderId="17" xfId="0" applyFont="1" applyBorder="1" applyAlignment="1">
      <alignment horizontal="center" vertical="center" wrapText="1"/>
    </xf>
    <xf numFmtId="0" fontId="41" fillId="0" borderId="0" xfId="0" applyFont="1" applyAlignment="1">
      <alignment horizontal="center"/>
    </xf>
    <xf numFmtId="0" fontId="42" fillId="0" borderId="0" xfId="0" applyFont="1" applyAlignment="1" applyProtection="1">
      <alignment horizontal="center"/>
      <protection locked="0"/>
    </xf>
    <xf numFmtId="0" fontId="43" fillId="0" borderId="0" xfId="0" applyFont="1"/>
    <xf numFmtId="0" fontId="38" fillId="0" borderId="0" xfId="0" applyFont="1" applyAlignment="1">
      <alignment horizontal="center"/>
    </xf>
    <xf numFmtId="0" fontId="0" fillId="0" borderId="0" xfId="0" applyFont="1"/>
    <xf numFmtId="0" fontId="8" fillId="0" borderId="0" xfId="0" applyFont="1" applyAlignment="1">
      <alignment horizontal="center"/>
    </xf>
    <xf numFmtId="0" fontId="44" fillId="0" borderId="0" xfId="0" applyFont="1" applyAlignment="1">
      <alignment horizontal="center"/>
    </xf>
    <xf numFmtId="0" fontId="45" fillId="0" borderId="0" xfId="0" applyFont="1" applyAlignment="1">
      <alignment horizontal="left"/>
    </xf>
    <xf numFmtId="49" fontId="46" fillId="0" borderId="22" xfId="0" applyNumberFormat="1" applyFont="1" applyBorder="1" applyAlignment="1" applyProtection="1">
      <alignment horizontal="center"/>
      <protection locked="0"/>
    </xf>
    <xf numFmtId="49" fontId="46" fillId="0" borderId="23" xfId="0" applyNumberFormat="1" applyFont="1" applyBorder="1" applyAlignment="1" applyProtection="1">
      <alignment horizontal="center"/>
      <protection locked="0"/>
    </xf>
    <xf numFmtId="49" fontId="46" fillId="0" borderId="24" xfId="0" applyNumberFormat="1" applyFont="1" applyBorder="1" applyAlignment="1" applyProtection="1">
      <alignment horizontal="center"/>
      <protection locked="0"/>
    </xf>
    <xf numFmtId="0" fontId="46" fillId="0" borderId="22" xfId="0" applyFont="1" applyBorder="1" applyAlignment="1" applyProtection="1">
      <alignment horizontal="center"/>
      <protection locked="0"/>
    </xf>
    <xf numFmtId="0" fontId="46" fillId="0" borderId="23" xfId="0" applyFont="1" applyBorder="1" applyAlignment="1" applyProtection="1">
      <alignment horizontal="center"/>
      <protection locked="0"/>
    </xf>
    <xf numFmtId="0" fontId="46" fillId="0" borderId="24" xfId="0" applyFont="1" applyBorder="1" applyAlignment="1" applyProtection="1">
      <alignment horizontal="center"/>
      <protection locked="0"/>
    </xf>
    <xf numFmtId="0" fontId="47"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center"/>
    </xf>
    <xf numFmtId="0" fontId="38" fillId="5" borderId="0" xfId="0" applyFont="1" applyFill="1" applyAlignment="1">
      <alignment horizontal="center" vertical="center"/>
    </xf>
    <xf numFmtId="0" fontId="38" fillId="5" borderId="0" xfId="0" applyFont="1" applyFill="1"/>
    <xf numFmtId="0" fontId="0" fillId="5" borderId="0" xfId="0" applyFill="1"/>
    <xf numFmtId="0" fontId="38" fillId="2" borderId="25" xfId="0" applyFont="1" applyFill="1" applyBorder="1" applyAlignment="1">
      <alignment horizontal="center" vertical="center"/>
    </xf>
    <xf numFmtId="0" fontId="38" fillId="3" borderId="26" xfId="0" applyFont="1" applyFill="1" applyBorder="1" applyAlignment="1">
      <alignment horizontal="center" vertical="center"/>
    </xf>
    <xf numFmtId="0" fontId="38" fillId="11" borderId="27" xfId="0" applyFont="1" applyFill="1" applyBorder="1" applyAlignment="1">
      <alignment horizontal="center" vertical="center"/>
    </xf>
    <xf numFmtId="0" fontId="38" fillId="2" borderId="28" xfId="0" applyFont="1" applyFill="1" applyBorder="1" applyAlignment="1">
      <alignment horizontal="center" vertical="center"/>
    </xf>
    <xf numFmtId="0" fontId="38" fillId="11" borderId="17" xfId="0" applyFont="1" applyFill="1" applyBorder="1" applyAlignment="1">
      <alignment horizontal="center" vertical="center"/>
    </xf>
    <xf numFmtId="0" fontId="38" fillId="6" borderId="29" xfId="0" applyFont="1" applyFill="1" applyBorder="1" applyAlignment="1">
      <alignment horizontal="center" vertical="center"/>
    </xf>
    <xf numFmtId="0" fontId="38" fillId="11" borderId="30" xfId="0" applyFont="1" applyFill="1" applyBorder="1" applyAlignment="1">
      <alignment horizontal="center" vertical="center"/>
    </xf>
    <xf numFmtId="0" fontId="38" fillId="10" borderId="31" xfId="0" applyFont="1" applyFill="1" applyBorder="1" applyAlignment="1">
      <alignment horizontal="center" vertical="center"/>
    </xf>
    <xf numFmtId="0" fontId="38" fillId="6" borderId="32" xfId="0" applyFont="1" applyFill="1" applyBorder="1" applyAlignment="1">
      <alignment horizontal="center" vertical="center"/>
    </xf>
    <xf numFmtId="0" fontId="7" fillId="0" borderId="0" xfId="0" applyFont="1" applyAlignment="1">
      <alignment horizontal="center"/>
    </xf>
    <xf numFmtId="0" fontId="7" fillId="7" borderId="0" xfId="0" applyFont="1" applyFill="1" applyAlignment="1">
      <alignment horizontal="center"/>
    </xf>
    <xf numFmtId="0" fontId="7" fillId="0" borderId="0" xfId="0" applyFont="1" applyAlignment="1">
      <alignment horizontal="center" vertical="center"/>
    </xf>
    <xf numFmtId="0" fontId="7" fillId="3" borderId="0" xfId="0" applyFont="1" applyFill="1" applyAlignment="1">
      <alignment horizontal="center"/>
    </xf>
    <xf numFmtId="0" fontId="48" fillId="0" borderId="0" xfId="0" applyFont="1"/>
    <xf numFmtId="0" fontId="7" fillId="8" borderId="0" xfId="0" applyFont="1" applyFill="1" applyAlignment="1">
      <alignment horizontal="center"/>
    </xf>
    <xf numFmtId="0" fontId="7" fillId="0" borderId="0" xfId="0" applyFont="1" applyBorder="1" applyAlignment="1">
      <alignment horizontal="center" vertical="center"/>
    </xf>
    <xf numFmtId="0" fontId="8" fillId="0" borderId="0" xfId="0" applyFont="1"/>
    <xf numFmtId="0" fontId="2" fillId="0" borderId="0" xfId="0" applyFont="1"/>
    <xf numFmtId="0" fontId="16" fillId="0" borderId="0" xfId="0" applyFont="1" applyAlignment="1">
      <alignment horizont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2"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2" fillId="0" borderId="18" xfId="0" applyFont="1" applyBorder="1" applyAlignment="1">
      <alignment horizontal="center" vertical="center"/>
    </xf>
    <xf numFmtId="0" fontId="8" fillId="0" borderId="18" xfId="0" applyFont="1" applyBorder="1" applyAlignment="1">
      <alignment horizontal="center" vertical="center"/>
    </xf>
    <xf numFmtId="0" fontId="12" fillId="0" borderId="20" xfId="0"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8" xfId="0" applyFont="1" applyFill="1" applyBorder="1" applyAlignment="1">
      <alignment horizontal="center" vertical="center"/>
    </xf>
    <xf numFmtId="0" fontId="40" fillId="0" borderId="17" xfId="0" applyFont="1" applyBorder="1" applyAlignment="1">
      <alignment horizontal="center" vertical="center" wrapText="1"/>
    </xf>
    <xf numFmtId="0" fontId="39" fillId="0" borderId="17" xfId="0" applyFont="1" applyBorder="1" applyAlignment="1">
      <alignment horizontal="center" vertical="center" wrapText="1"/>
    </xf>
    <xf numFmtId="0" fontId="49" fillId="0" borderId="0" xfId="0" applyFont="1" applyAlignment="1">
      <alignment horizontal="center"/>
    </xf>
    <xf numFmtId="0" fontId="50" fillId="0" borderId="15"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1" fillId="0" borderId="34" xfId="0" applyFont="1" applyBorder="1" applyAlignment="1">
      <alignment horizontal="center" vertical="center" wrapText="1"/>
    </xf>
    <xf numFmtId="0" fontId="53" fillId="0" borderId="34" xfId="0" applyFont="1" applyBorder="1" applyAlignment="1">
      <alignment horizontal="center" vertical="center" wrapText="1"/>
    </xf>
    <xf numFmtId="0" fontId="51" fillId="0" borderId="20" xfId="0" applyFont="1" applyBorder="1" applyAlignment="1">
      <alignment horizontal="center" vertical="center" wrapText="1"/>
    </xf>
    <xf numFmtId="0" fontId="50" fillId="0" borderId="16"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6" xfId="0" applyFont="1" applyBorder="1" applyAlignment="1">
      <alignment horizontal="center" vertical="center" wrapText="1"/>
    </xf>
    <xf numFmtId="0" fontId="50" fillId="0" borderId="3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5"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35" xfId="0" applyFont="1" applyBorder="1" applyAlignment="1">
      <alignment horizontal="center" vertical="center" wrapText="1"/>
    </xf>
    <xf numFmtId="0" fontId="50"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6" xfId="0" applyFont="1" applyBorder="1" applyAlignment="1">
      <alignment horizontal="center" vertical="center" wrapText="1"/>
    </xf>
    <xf numFmtId="0" fontId="50" fillId="0" borderId="16" xfId="0" applyFont="1" applyBorder="1" applyAlignment="1">
      <alignment horizontal="center" vertical="center" wrapText="1"/>
    </xf>
  </cellXfs>
  <cellStyles count="1">
    <cellStyle name="Standard" xfId="0" builtinId="0"/>
  </cellStyles>
  <dxfs count="27">
    <dxf>
      <fill>
        <patternFill>
          <bgColor theme="9" tint="0.39994506668294322"/>
        </patternFill>
      </fill>
    </dxf>
    <dxf>
      <fill>
        <patternFill>
          <bgColor rgb="FFFFCCFF"/>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ill>
        <patternFill>
          <bgColor rgb="FFCC99FF"/>
        </patternFill>
      </fill>
    </dxf>
    <dxf>
      <fill>
        <patternFill>
          <bgColor rgb="FFCC99FF"/>
        </patternFill>
      </fill>
    </dxf>
    <dxf>
      <fill>
        <patternFill>
          <bgColor rgb="FFCC99FF"/>
        </patternFill>
      </fill>
    </dxf>
    <dxf>
      <fill>
        <patternFill>
          <bgColor rgb="FFCC99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900B-DAEF-49E9-B1D9-A80CFC194F02}">
  <dimension ref="A2:Z148"/>
  <sheetViews>
    <sheetView tabSelected="1" topLeftCell="A10" zoomScaleNormal="100" workbookViewId="0">
      <selection activeCell="D29" sqref="D29"/>
    </sheetView>
  </sheetViews>
  <sheetFormatPr baseColWidth="10" defaultRowHeight="15" x14ac:dyDescent="0.25"/>
  <cols>
    <col min="1" max="1" width="41.5703125" customWidth="1"/>
    <col min="2" max="2" width="33.28515625" customWidth="1"/>
    <col min="3" max="3" width="41.7109375" customWidth="1"/>
    <col min="4" max="4" width="47.28515625" customWidth="1"/>
    <col min="5" max="5" width="18.7109375" customWidth="1"/>
    <col min="6" max="6" width="15.7109375" customWidth="1"/>
    <col min="7" max="7" width="21.7109375" customWidth="1"/>
    <col min="12" max="12" width="4.140625" customWidth="1"/>
    <col min="13" max="13" width="21.42578125" hidden="1" customWidth="1"/>
    <col min="14" max="14" width="21.7109375" hidden="1" customWidth="1"/>
    <col min="15" max="15" width="20.140625" hidden="1" customWidth="1"/>
    <col min="16" max="20" width="0" hidden="1" customWidth="1"/>
    <col min="21" max="21" width="20.140625" hidden="1" customWidth="1"/>
    <col min="22" max="22" width="0" hidden="1" customWidth="1"/>
    <col min="23" max="23" width="0" style="121" hidden="1" customWidth="1"/>
    <col min="24" max="24" width="0" style="42" hidden="1" customWidth="1"/>
    <col min="25" max="26" width="0" hidden="1" customWidth="1"/>
  </cols>
  <sheetData>
    <row r="2" spans="1:26" ht="36" x14ac:dyDescent="0.55000000000000004">
      <c r="A2" s="58" t="s">
        <v>131</v>
      </c>
    </row>
    <row r="3" spans="1:26" x14ac:dyDescent="0.25">
      <c r="W3" s="122" t="s">
        <v>225</v>
      </c>
      <c r="X3" s="122" t="s">
        <v>226</v>
      </c>
      <c r="Y3" s="122" t="s">
        <v>227</v>
      </c>
      <c r="Z3" s="122" t="s">
        <v>216</v>
      </c>
    </row>
    <row r="4" spans="1:26" ht="28.5" x14ac:dyDescent="0.45">
      <c r="A4" s="129" t="s">
        <v>9</v>
      </c>
      <c r="B4" s="130" t="s">
        <v>14</v>
      </c>
      <c r="C4" s="129" t="s">
        <v>10</v>
      </c>
      <c r="D4" s="130" t="s">
        <v>6</v>
      </c>
      <c r="Q4" s="8" t="s">
        <v>225</v>
      </c>
      <c r="R4" s="8" t="s">
        <v>135</v>
      </c>
      <c r="S4" s="8" t="s">
        <v>137</v>
      </c>
      <c r="T4" s="8" t="s">
        <v>136</v>
      </c>
      <c r="U4" s="8" t="s">
        <v>216</v>
      </c>
      <c r="W4" s="121">
        <v>0</v>
      </c>
      <c r="X4" s="42">
        <v>0</v>
      </c>
      <c r="Y4" s="1">
        <v>0</v>
      </c>
      <c r="Z4" s="1">
        <v>0</v>
      </c>
    </row>
    <row r="5" spans="1:26" ht="28.5" x14ac:dyDescent="0.45">
      <c r="A5" s="131"/>
      <c r="B5" s="131"/>
      <c r="C5" s="131"/>
      <c r="D5" s="131"/>
      <c r="L5" s="1"/>
      <c r="M5" s="114" t="s">
        <v>11</v>
      </c>
      <c r="N5" s="114" t="s">
        <v>1</v>
      </c>
      <c r="O5" s="115" t="s">
        <v>20</v>
      </c>
      <c r="P5" s="114">
        <v>2000</v>
      </c>
      <c r="Q5" s="114">
        <v>9</v>
      </c>
      <c r="R5" s="114" t="s">
        <v>141</v>
      </c>
      <c r="S5" s="114" t="s">
        <v>147</v>
      </c>
      <c r="T5" s="114" t="s">
        <v>143</v>
      </c>
      <c r="U5" s="114" t="s">
        <v>217</v>
      </c>
      <c r="W5" s="121">
        <v>1900</v>
      </c>
      <c r="X5" s="42" t="s">
        <v>222</v>
      </c>
      <c r="Y5" s="42" t="s">
        <v>149</v>
      </c>
      <c r="Z5" s="121" t="s">
        <v>222</v>
      </c>
    </row>
    <row r="6" spans="1:26" ht="28.5" x14ac:dyDescent="0.45">
      <c r="A6" s="131"/>
      <c r="B6" s="131"/>
      <c r="C6" s="131"/>
      <c r="D6" s="131"/>
      <c r="L6" s="1"/>
      <c r="M6" s="114" t="s">
        <v>12</v>
      </c>
      <c r="N6" s="114" t="s">
        <v>0</v>
      </c>
      <c r="O6" s="114" t="s">
        <v>19</v>
      </c>
      <c r="P6" s="114">
        <v>2001</v>
      </c>
      <c r="Q6" s="114">
        <v>8</v>
      </c>
      <c r="R6" s="114" t="s">
        <v>142</v>
      </c>
      <c r="S6" s="114" t="s">
        <v>148</v>
      </c>
      <c r="T6" s="114" t="s">
        <v>152</v>
      </c>
      <c r="U6" s="114" t="s">
        <v>217</v>
      </c>
      <c r="W6" s="121">
        <v>1901</v>
      </c>
      <c r="X6" s="42" t="s">
        <v>218</v>
      </c>
      <c r="Y6" s="42" t="s">
        <v>150</v>
      </c>
      <c r="Z6" s="121" t="s">
        <v>223</v>
      </c>
    </row>
    <row r="7" spans="1:26" ht="28.5" x14ac:dyDescent="0.45">
      <c r="A7" s="132" t="s">
        <v>129</v>
      </c>
      <c r="B7" s="130" t="s">
        <v>19</v>
      </c>
      <c r="C7" s="131"/>
      <c r="D7" s="8">
        <f>IF(D4=N5,1,IF(D4=N6,2,IF(D4=N7,3,IF(D4=N8,4,IF(D4=N9,5,IF(D4=N10,6,IF(D4=N11,7,IF(D4=N12,8,IF(D4=N13,9,0)))))))))</f>
        <v>7</v>
      </c>
      <c r="L7" s="1"/>
      <c r="M7" s="114" t="s">
        <v>13</v>
      </c>
      <c r="N7" s="114" t="s">
        <v>2</v>
      </c>
      <c r="O7" s="10"/>
      <c r="P7" s="114">
        <v>2002</v>
      </c>
      <c r="Q7" s="114">
        <v>7</v>
      </c>
      <c r="R7" s="114" t="s">
        <v>143</v>
      </c>
      <c r="S7" s="114" t="s">
        <v>149</v>
      </c>
      <c r="T7" s="114" t="s">
        <v>149</v>
      </c>
      <c r="U7" s="114" t="s">
        <v>218</v>
      </c>
      <c r="W7" s="121">
        <v>1902</v>
      </c>
      <c r="X7" s="42" t="s">
        <v>223</v>
      </c>
      <c r="Y7" s="42" t="s">
        <v>151</v>
      </c>
      <c r="Z7" s="121" t="s">
        <v>223</v>
      </c>
    </row>
    <row r="8" spans="1:26" ht="28.5" x14ac:dyDescent="0.45">
      <c r="A8" s="131"/>
      <c r="B8" s="131"/>
      <c r="C8" s="131"/>
      <c r="D8" s="133"/>
      <c r="L8" s="1"/>
      <c r="M8" s="114" t="s">
        <v>14</v>
      </c>
      <c r="N8" s="114" t="s">
        <v>4</v>
      </c>
      <c r="O8" s="10"/>
      <c r="P8" s="114">
        <v>2003</v>
      </c>
      <c r="Q8" s="114">
        <v>6</v>
      </c>
      <c r="R8" s="114" t="s">
        <v>144</v>
      </c>
      <c r="S8" s="114" t="s">
        <v>150</v>
      </c>
      <c r="T8" s="114" t="s">
        <v>146</v>
      </c>
      <c r="U8" s="114" t="s">
        <v>219</v>
      </c>
      <c r="W8" s="121">
        <v>1903</v>
      </c>
      <c r="X8" s="42" t="s">
        <v>220</v>
      </c>
      <c r="Y8" s="42" t="s">
        <v>152</v>
      </c>
      <c r="Z8" s="121" t="s">
        <v>224</v>
      </c>
    </row>
    <row r="9" spans="1:26" ht="28.5" x14ac:dyDescent="0.45">
      <c r="A9" s="131"/>
      <c r="B9" s="131"/>
      <c r="C9" s="131"/>
      <c r="D9" s="133" t="b">
        <f>ISEVEN(D7)</f>
        <v>0</v>
      </c>
      <c r="L9" s="1"/>
      <c r="M9" s="114" t="s">
        <v>15</v>
      </c>
      <c r="N9" s="114" t="s">
        <v>3</v>
      </c>
      <c r="O9" s="10"/>
      <c r="P9" s="114">
        <v>2004</v>
      </c>
      <c r="Q9" s="114">
        <v>5</v>
      </c>
      <c r="R9" s="114" t="s">
        <v>145</v>
      </c>
      <c r="S9" s="114" t="s">
        <v>151</v>
      </c>
      <c r="T9" s="114" t="s">
        <v>143</v>
      </c>
      <c r="U9" s="114" t="s">
        <v>219</v>
      </c>
      <c r="W9" s="121">
        <v>1904</v>
      </c>
      <c r="X9" s="42" t="s">
        <v>221</v>
      </c>
      <c r="Y9" s="42" t="s">
        <v>141</v>
      </c>
      <c r="Z9" s="121" t="s">
        <v>217</v>
      </c>
    </row>
    <row r="10" spans="1:26" ht="28.5" x14ac:dyDescent="0.45">
      <c r="A10" s="132" t="s">
        <v>130</v>
      </c>
      <c r="B10" s="130">
        <v>2022</v>
      </c>
      <c r="C10" s="132">
        <f>VLOOKUP(B10,P5:Q48,2,FALSE)</f>
        <v>5</v>
      </c>
      <c r="D10" s="131"/>
      <c r="L10" s="1"/>
      <c r="M10" s="114" t="s">
        <v>16</v>
      </c>
      <c r="N10" s="114" t="s">
        <v>5</v>
      </c>
      <c r="O10" s="10"/>
      <c r="P10" s="114">
        <v>2005</v>
      </c>
      <c r="Q10" s="114">
        <v>4</v>
      </c>
      <c r="R10" s="114" t="s">
        <v>146</v>
      </c>
      <c r="S10" s="114" t="s">
        <v>152</v>
      </c>
      <c r="T10" s="114" t="s">
        <v>152</v>
      </c>
      <c r="U10" s="114" t="s">
        <v>220</v>
      </c>
      <c r="W10" s="121">
        <v>1905</v>
      </c>
      <c r="X10" s="42" t="s">
        <v>271</v>
      </c>
      <c r="Y10" s="42" t="s">
        <v>142</v>
      </c>
      <c r="Z10" s="121" t="s">
        <v>217</v>
      </c>
    </row>
    <row r="11" spans="1:26" ht="28.5" x14ac:dyDescent="0.45">
      <c r="A11" s="131"/>
      <c r="B11" s="131"/>
      <c r="C11" s="131"/>
      <c r="D11" s="131"/>
      <c r="L11" s="1"/>
      <c r="M11" s="114" t="s">
        <v>17</v>
      </c>
      <c r="N11" s="114" t="s">
        <v>6</v>
      </c>
      <c r="O11" s="10"/>
      <c r="P11" s="114">
        <v>2006</v>
      </c>
      <c r="Q11" s="114">
        <v>3</v>
      </c>
      <c r="R11" s="114" t="s">
        <v>147</v>
      </c>
      <c r="S11" s="114" t="s">
        <v>141</v>
      </c>
      <c r="T11" s="114" t="s">
        <v>149</v>
      </c>
      <c r="U11" s="114" t="s">
        <v>221</v>
      </c>
      <c r="W11" s="121">
        <v>1906</v>
      </c>
      <c r="X11" s="42" t="s">
        <v>217</v>
      </c>
      <c r="Y11" s="42" t="s">
        <v>143</v>
      </c>
      <c r="Z11" s="121" t="s">
        <v>218</v>
      </c>
    </row>
    <row r="12" spans="1:26" ht="28.5" x14ac:dyDescent="0.45">
      <c r="A12" s="131"/>
      <c r="B12" s="131"/>
      <c r="C12" s="131"/>
      <c r="D12" s="131"/>
      <c r="L12" s="1"/>
      <c r="M12" s="114" t="s">
        <v>18</v>
      </c>
      <c r="N12" s="114" t="s">
        <v>7</v>
      </c>
      <c r="O12" s="10"/>
      <c r="P12" s="114">
        <v>2007</v>
      </c>
      <c r="Q12" s="114">
        <v>2</v>
      </c>
      <c r="R12" s="114" t="s">
        <v>148</v>
      </c>
      <c r="S12" s="114" t="s">
        <v>142</v>
      </c>
      <c r="T12" s="114" t="s">
        <v>146</v>
      </c>
      <c r="U12" s="114" t="s">
        <v>221</v>
      </c>
      <c r="W12" s="121">
        <v>1907</v>
      </c>
      <c r="X12" s="42" t="s">
        <v>224</v>
      </c>
      <c r="Y12" s="42" t="s">
        <v>144</v>
      </c>
      <c r="Z12" s="121" t="s">
        <v>219</v>
      </c>
    </row>
    <row r="13" spans="1:26" ht="28.5" x14ac:dyDescent="0.45">
      <c r="A13" s="132" t="s">
        <v>138</v>
      </c>
      <c r="B13" s="132" t="str">
        <f>VLOOKUP(B10,P5:T48,3,FALSE)</f>
        <v>Tiger</v>
      </c>
      <c r="C13" s="131"/>
      <c r="D13" s="131"/>
      <c r="L13" s="1"/>
      <c r="M13" s="10"/>
      <c r="N13" s="114" t="s">
        <v>8</v>
      </c>
      <c r="O13" s="10"/>
      <c r="P13" s="114">
        <v>2008</v>
      </c>
      <c r="Q13" s="114">
        <v>1</v>
      </c>
      <c r="R13" s="114" t="s">
        <v>149</v>
      </c>
      <c r="S13" s="114" t="s">
        <v>143</v>
      </c>
      <c r="T13" s="114" t="s">
        <v>143</v>
      </c>
      <c r="U13" s="114" t="s">
        <v>222</v>
      </c>
      <c r="W13" s="121">
        <v>1908</v>
      </c>
      <c r="X13" s="42" t="s">
        <v>219</v>
      </c>
      <c r="Y13" s="42" t="s">
        <v>145</v>
      </c>
      <c r="Z13" s="121" t="s">
        <v>219</v>
      </c>
    </row>
    <row r="14" spans="1:26" ht="28.5" x14ac:dyDescent="0.45">
      <c r="A14" s="131"/>
      <c r="B14" s="131"/>
      <c r="C14" s="131"/>
      <c r="D14" s="131"/>
      <c r="L14" s="1"/>
      <c r="M14" s="10"/>
      <c r="N14" s="114"/>
      <c r="O14" s="10"/>
      <c r="P14" s="114">
        <v>2009</v>
      </c>
      <c r="Q14" s="114">
        <v>9</v>
      </c>
      <c r="R14" s="114" t="s">
        <v>150</v>
      </c>
      <c r="S14" s="114" t="s">
        <v>144</v>
      </c>
      <c r="T14" s="114" t="s">
        <v>152</v>
      </c>
      <c r="U14" s="114" t="s">
        <v>223</v>
      </c>
      <c r="W14" s="121">
        <v>1909</v>
      </c>
      <c r="X14" s="42" t="s">
        <v>222</v>
      </c>
      <c r="Y14" s="42" t="s">
        <v>146</v>
      </c>
      <c r="Z14" s="121" t="s">
        <v>220</v>
      </c>
    </row>
    <row r="15" spans="1:26" ht="28.5" x14ac:dyDescent="0.45">
      <c r="A15" s="131"/>
      <c r="B15" s="131"/>
      <c r="C15" s="131"/>
      <c r="D15" s="131"/>
      <c r="L15" s="1"/>
      <c r="M15" s="115" t="s">
        <v>269</v>
      </c>
      <c r="N15" s="114"/>
      <c r="O15" s="10"/>
      <c r="P15" s="114">
        <v>2010</v>
      </c>
      <c r="Q15" s="114">
        <v>8</v>
      </c>
      <c r="R15" s="114" t="s">
        <v>151</v>
      </c>
      <c r="S15" s="114" t="s">
        <v>145</v>
      </c>
      <c r="T15" s="114" t="s">
        <v>149</v>
      </c>
      <c r="U15" s="114" t="s">
        <v>223</v>
      </c>
      <c r="W15" s="121">
        <v>1910</v>
      </c>
      <c r="X15" s="42" t="s">
        <v>218</v>
      </c>
      <c r="Y15" s="42" t="s">
        <v>147</v>
      </c>
      <c r="Z15" s="121" t="s">
        <v>221</v>
      </c>
    </row>
    <row r="16" spans="1:26" ht="28.5" x14ac:dyDescent="0.45">
      <c r="A16" s="132" t="s">
        <v>139</v>
      </c>
      <c r="B16" s="132" t="str">
        <f>VLOOKUP(B10,P5:T48,4,FALSE)</f>
        <v>Affe</v>
      </c>
      <c r="C16" s="131"/>
      <c r="D16" s="131"/>
      <c r="L16" s="1"/>
      <c r="M16" s="115" t="s">
        <v>222</v>
      </c>
      <c r="N16" s="114"/>
      <c r="O16" s="10"/>
      <c r="P16" s="114">
        <v>2011</v>
      </c>
      <c r="Q16" s="114">
        <v>7</v>
      </c>
      <c r="R16" s="114" t="s">
        <v>152</v>
      </c>
      <c r="S16" s="114" t="s">
        <v>146</v>
      </c>
      <c r="T16" s="114" t="s">
        <v>146</v>
      </c>
      <c r="U16" s="114" t="s">
        <v>224</v>
      </c>
      <c r="W16" s="121">
        <v>1911</v>
      </c>
      <c r="X16" s="42" t="s">
        <v>223</v>
      </c>
      <c r="Y16" s="42" t="s">
        <v>148</v>
      </c>
      <c r="Z16" s="121" t="s">
        <v>221</v>
      </c>
    </row>
    <row r="17" spans="1:26" ht="28.5" x14ac:dyDescent="0.45">
      <c r="A17" s="131"/>
      <c r="B17" s="131"/>
      <c r="C17" s="131"/>
      <c r="D17" s="131"/>
      <c r="L17" s="1"/>
      <c r="M17" s="115" t="s">
        <v>219</v>
      </c>
      <c r="N17" s="114"/>
      <c r="O17" s="10"/>
      <c r="P17" s="114">
        <v>2012</v>
      </c>
      <c r="Q17" s="114">
        <v>6</v>
      </c>
      <c r="R17" s="114" t="s">
        <v>141</v>
      </c>
      <c r="S17" s="114" t="s">
        <v>147</v>
      </c>
      <c r="T17" s="114" t="s">
        <v>143</v>
      </c>
      <c r="U17" s="114" t="s">
        <v>217</v>
      </c>
      <c r="W17" s="121">
        <v>1912</v>
      </c>
      <c r="X17" s="42" t="s">
        <v>220</v>
      </c>
      <c r="Y17" s="42" t="s">
        <v>149</v>
      </c>
      <c r="Z17" s="121" t="s">
        <v>222</v>
      </c>
    </row>
    <row r="18" spans="1:26" ht="28.5" x14ac:dyDescent="0.45">
      <c r="A18" s="131"/>
      <c r="B18" s="131"/>
      <c r="C18" s="131"/>
      <c r="D18" s="131"/>
      <c r="L18" s="1"/>
      <c r="M18" s="115" t="s">
        <v>224</v>
      </c>
      <c r="N18" s="114"/>
      <c r="O18" s="10"/>
      <c r="P18" s="114">
        <v>2013</v>
      </c>
      <c r="Q18" s="114">
        <v>5</v>
      </c>
      <c r="R18" s="114" t="s">
        <v>142</v>
      </c>
      <c r="S18" s="114" t="s">
        <v>148</v>
      </c>
      <c r="T18" s="114" t="s">
        <v>152</v>
      </c>
      <c r="U18" s="114" t="s">
        <v>217</v>
      </c>
      <c r="W18" s="121">
        <v>1913</v>
      </c>
      <c r="X18" s="42" t="s">
        <v>221</v>
      </c>
      <c r="Y18" s="42" t="s">
        <v>150</v>
      </c>
      <c r="Z18" s="121" t="s">
        <v>223</v>
      </c>
    </row>
    <row r="19" spans="1:26" ht="28.5" x14ac:dyDescent="0.45">
      <c r="A19" s="132" t="s">
        <v>140</v>
      </c>
      <c r="B19" s="132" t="str">
        <f>VLOOKUP(B10,P5:T48,5,FALSE)</f>
        <v>Ratte</v>
      </c>
      <c r="C19" s="131"/>
      <c r="D19" s="131"/>
      <c r="L19" s="1"/>
      <c r="M19" s="115" t="s">
        <v>217</v>
      </c>
      <c r="N19" s="114"/>
      <c r="O19" s="10"/>
      <c r="P19" s="114">
        <v>2014</v>
      </c>
      <c r="Q19" s="114">
        <v>4</v>
      </c>
      <c r="R19" s="114" t="s">
        <v>143</v>
      </c>
      <c r="S19" s="114" t="s">
        <v>149</v>
      </c>
      <c r="T19" s="114" t="s">
        <v>149</v>
      </c>
      <c r="U19" s="114" t="s">
        <v>218</v>
      </c>
      <c r="W19" s="121">
        <v>1914</v>
      </c>
      <c r="X19" s="42" t="s">
        <v>271</v>
      </c>
      <c r="Y19" s="42" t="s">
        <v>151</v>
      </c>
      <c r="Z19" s="121" t="s">
        <v>223</v>
      </c>
    </row>
    <row r="20" spans="1:26" ht="18.75" x14ac:dyDescent="0.3">
      <c r="L20" s="1"/>
      <c r="M20" s="115" t="s">
        <v>221</v>
      </c>
      <c r="N20" s="114"/>
      <c r="O20" s="10"/>
      <c r="P20" s="114">
        <v>2015</v>
      </c>
      <c r="Q20" s="114">
        <v>3</v>
      </c>
      <c r="R20" s="114" t="s">
        <v>144</v>
      </c>
      <c r="S20" s="114" t="s">
        <v>150</v>
      </c>
      <c r="T20" s="114" t="s">
        <v>146</v>
      </c>
      <c r="U20" s="114" t="s">
        <v>219</v>
      </c>
      <c r="W20" s="121">
        <v>1915</v>
      </c>
      <c r="X20" s="42" t="s">
        <v>217</v>
      </c>
      <c r="Y20" s="42" t="s">
        <v>152</v>
      </c>
      <c r="Z20" s="121" t="s">
        <v>224</v>
      </c>
    </row>
    <row r="21" spans="1:26" ht="21" x14ac:dyDescent="0.3">
      <c r="G21" s="43" t="s">
        <v>216</v>
      </c>
      <c r="M21" s="115" t="s">
        <v>220</v>
      </c>
      <c r="N21" s="114"/>
      <c r="O21" s="10"/>
      <c r="P21" s="114">
        <v>2016</v>
      </c>
      <c r="Q21" s="114">
        <v>2</v>
      </c>
      <c r="R21" s="114" t="s">
        <v>145</v>
      </c>
      <c r="S21" s="114" t="s">
        <v>151</v>
      </c>
      <c r="T21" s="114" t="s">
        <v>143</v>
      </c>
      <c r="U21" s="114" t="s">
        <v>219</v>
      </c>
      <c r="W21" s="121">
        <v>1916</v>
      </c>
      <c r="X21" s="42" t="s">
        <v>224</v>
      </c>
      <c r="Y21" s="42" t="s">
        <v>141</v>
      </c>
      <c r="Z21" s="121" t="s">
        <v>217</v>
      </c>
    </row>
    <row r="22" spans="1:26" ht="29.25" thickBot="1" x14ac:dyDescent="0.5">
      <c r="A22" s="132" t="s">
        <v>255</v>
      </c>
      <c r="B22" s="3" t="s">
        <v>256</v>
      </c>
      <c r="C22" s="3" t="s">
        <v>266</v>
      </c>
      <c r="D22" s="3" t="s">
        <v>270</v>
      </c>
      <c r="E22" s="3" t="s">
        <v>226</v>
      </c>
      <c r="F22" s="3" t="s">
        <v>227</v>
      </c>
      <c r="G22" s="3" t="s">
        <v>227</v>
      </c>
      <c r="M22" s="115" t="s">
        <v>223</v>
      </c>
      <c r="N22" s="10"/>
      <c r="O22" s="10"/>
      <c r="P22" s="114">
        <v>2017</v>
      </c>
      <c r="Q22" s="114">
        <v>1</v>
      </c>
      <c r="R22" s="114" t="s">
        <v>146</v>
      </c>
      <c r="S22" s="114" t="s">
        <v>152</v>
      </c>
      <c r="T22" s="114" t="s">
        <v>152</v>
      </c>
      <c r="U22" s="114" t="s">
        <v>220</v>
      </c>
      <c r="W22" s="121">
        <v>1917</v>
      </c>
      <c r="X22" s="42" t="s">
        <v>219</v>
      </c>
      <c r="Y22" s="42" t="s">
        <v>142</v>
      </c>
      <c r="Z22" s="121" t="s">
        <v>217</v>
      </c>
    </row>
    <row r="23" spans="1:26" ht="23.25" x14ac:dyDescent="0.35">
      <c r="A23" s="135" t="s">
        <v>257</v>
      </c>
      <c r="B23" s="137" t="s">
        <v>384</v>
      </c>
      <c r="C23" s="140">
        <v>1977</v>
      </c>
      <c r="D23" s="140" t="s">
        <v>221</v>
      </c>
      <c r="E23" s="134" t="str">
        <f>VLOOKUP(C23,$W$4:$Z$148,2,FALSE)</f>
        <v>5 Taiji</v>
      </c>
      <c r="F23" s="134" t="str">
        <f>VLOOKUP(C23,$W$4:$Z148,3,FALSE)</f>
        <v>Schlange</v>
      </c>
      <c r="G23" s="134" t="str">
        <f>VLOOKUP(C23,$W$4:$Z$148,4,FALSE)</f>
        <v>4 Xun</v>
      </c>
      <c r="M23" s="115" t="s">
        <v>218</v>
      </c>
      <c r="N23" s="10"/>
      <c r="O23" s="10"/>
      <c r="P23" s="114">
        <v>2018</v>
      </c>
      <c r="Q23" s="114">
        <v>9</v>
      </c>
      <c r="R23" s="114" t="s">
        <v>147</v>
      </c>
      <c r="S23" s="114" t="s">
        <v>141</v>
      </c>
      <c r="T23" s="114" t="s">
        <v>149</v>
      </c>
      <c r="U23" s="114" t="s">
        <v>221</v>
      </c>
      <c r="W23" s="121">
        <v>1918</v>
      </c>
      <c r="X23" s="42" t="s">
        <v>222</v>
      </c>
      <c r="Y23" s="42" t="s">
        <v>143</v>
      </c>
      <c r="Z23" s="121" t="s">
        <v>218</v>
      </c>
    </row>
    <row r="24" spans="1:26" ht="23.25" x14ac:dyDescent="0.35">
      <c r="A24" s="135" t="s">
        <v>258</v>
      </c>
      <c r="B24" s="138" t="s">
        <v>385</v>
      </c>
      <c r="C24" s="141">
        <v>1980</v>
      </c>
      <c r="D24" s="141" t="s">
        <v>219</v>
      </c>
      <c r="E24" s="134" t="str">
        <f t="shared" ref="E24:E30" si="0">VLOOKUP(C24,$W$4:$Z$148,2,FALSE)</f>
        <v>2 Kun</v>
      </c>
      <c r="F24" s="134" t="str">
        <f>VLOOKUP(C24,$W$4:$Z149,3,FALSE)</f>
        <v>Affe</v>
      </c>
      <c r="G24" s="134" t="str">
        <f t="shared" ref="G24:G30" si="1">VLOOKUP(C24,$W$4:$Z$148,4,FALSE)</f>
        <v>2 Kun</v>
      </c>
      <c r="N24" s="10"/>
      <c r="O24" s="10"/>
      <c r="P24" s="114">
        <v>2019</v>
      </c>
      <c r="Q24" s="114">
        <v>8</v>
      </c>
      <c r="R24" s="114" t="s">
        <v>148</v>
      </c>
      <c r="S24" s="114" t="s">
        <v>142</v>
      </c>
      <c r="T24" s="114" t="s">
        <v>146</v>
      </c>
      <c r="U24" s="114" t="s">
        <v>221</v>
      </c>
      <c r="W24" s="121">
        <v>1919</v>
      </c>
      <c r="X24" s="42" t="s">
        <v>218</v>
      </c>
      <c r="Y24" s="42" t="s">
        <v>144</v>
      </c>
      <c r="Z24" s="121" t="s">
        <v>219</v>
      </c>
    </row>
    <row r="25" spans="1:26" ht="23.25" x14ac:dyDescent="0.35">
      <c r="A25" s="135" t="s">
        <v>259</v>
      </c>
      <c r="B25" s="138" t="s">
        <v>386</v>
      </c>
      <c r="C25" s="141">
        <v>2005</v>
      </c>
      <c r="D25" s="141" t="s">
        <v>223</v>
      </c>
      <c r="E25" s="134" t="str">
        <f t="shared" si="0"/>
        <v>4 Xun</v>
      </c>
      <c r="F25" s="134" t="str">
        <f>VLOOKUP(C25,$W$4:$Z150,3,FALSE)</f>
        <v>Hahn</v>
      </c>
      <c r="G25" s="134" t="str">
        <f t="shared" si="1"/>
        <v>7 Dui</v>
      </c>
      <c r="N25" s="10"/>
      <c r="O25" s="10"/>
      <c r="P25" s="114">
        <v>2020</v>
      </c>
      <c r="Q25" s="114">
        <v>7</v>
      </c>
      <c r="R25" s="114" t="s">
        <v>149</v>
      </c>
      <c r="S25" s="114" t="s">
        <v>143</v>
      </c>
      <c r="T25" s="114" t="s">
        <v>143</v>
      </c>
      <c r="U25" s="114" t="s">
        <v>222</v>
      </c>
      <c r="W25" s="121">
        <v>1920</v>
      </c>
      <c r="X25" s="42" t="s">
        <v>223</v>
      </c>
      <c r="Y25" s="42" t="s">
        <v>145</v>
      </c>
      <c r="Z25" s="121" t="s">
        <v>219</v>
      </c>
    </row>
    <row r="26" spans="1:26" ht="23.25" x14ac:dyDescent="0.35">
      <c r="A26" s="135" t="s">
        <v>260</v>
      </c>
      <c r="B26" s="138" t="s">
        <v>387</v>
      </c>
      <c r="C26" s="141">
        <v>2007</v>
      </c>
      <c r="D26" s="141" t="s">
        <v>220</v>
      </c>
      <c r="E26" s="134" t="str">
        <f t="shared" si="0"/>
        <v>2 Kun</v>
      </c>
      <c r="F26" s="134" t="str">
        <f>VLOOKUP(C26,$W$4:$Z151,3,FALSE)</f>
        <v>Schwein</v>
      </c>
      <c r="G26" s="134" t="str">
        <f t="shared" si="1"/>
        <v>6 Qian</v>
      </c>
      <c r="M26" s="10"/>
      <c r="N26" s="10"/>
      <c r="O26" s="10"/>
      <c r="P26" s="114">
        <v>2021</v>
      </c>
      <c r="Q26" s="114">
        <v>6</v>
      </c>
      <c r="R26" s="114" t="s">
        <v>150</v>
      </c>
      <c r="S26" s="114" t="s">
        <v>144</v>
      </c>
      <c r="T26" s="114" t="s">
        <v>152</v>
      </c>
      <c r="U26" s="114" t="s">
        <v>223</v>
      </c>
      <c r="W26" s="121">
        <v>1921</v>
      </c>
      <c r="X26" s="42" t="s">
        <v>220</v>
      </c>
      <c r="Y26" s="42" t="s">
        <v>146</v>
      </c>
      <c r="Z26" s="121" t="s">
        <v>220</v>
      </c>
    </row>
    <row r="27" spans="1:26" ht="23.25" x14ac:dyDescent="0.35">
      <c r="A27" s="135" t="s">
        <v>261</v>
      </c>
      <c r="B27" s="138"/>
      <c r="C27" s="141"/>
      <c r="D27" s="141"/>
      <c r="E27" s="134">
        <f t="shared" si="0"/>
        <v>0</v>
      </c>
      <c r="F27" s="134">
        <f>VLOOKUP(C27,$W$4:$Z152,3,FALSE)</f>
        <v>0</v>
      </c>
      <c r="G27" s="134">
        <f t="shared" si="1"/>
        <v>0</v>
      </c>
      <c r="M27" s="10"/>
      <c r="N27" s="10"/>
      <c r="O27" s="10"/>
      <c r="P27" s="114">
        <v>2022</v>
      </c>
      <c r="Q27" s="114">
        <v>5</v>
      </c>
      <c r="R27" s="114" t="s">
        <v>151</v>
      </c>
      <c r="S27" s="114" t="s">
        <v>145</v>
      </c>
      <c r="T27" s="114" t="s">
        <v>149</v>
      </c>
      <c r="U27" s="114" t="s">
        <v>223</v>
      </c>
      <c r="W27" s="121">
        <v>1922</v>
      </c>
      <c r="X27" s="42" t="s">
        <v>221</v>
      </c>
      <c r="Y27" s="42" t="s">
        <v>147</v>
      </c>
      <c r="Z27" s="121" t="s">
        <v>221</v>
      </c>
    </row>
    <row r="28" spans="1:26" ht="23.25" x14ac:dyDescent="0.35">
      <c r="A28" s="135" t="s">
        <v>262</v>
      </c>
      <c r="B28" s="138"/>
      <c r="C28" s="141"/>
      <c r="D28" s="141"/>
      <c r="E28" s="134">
        <f t="shared" si="0"/>
        <v>0</v>
      </c>
      <c r="F28" s="134">
        <f>VLOOKUP(C28,$W$4:$Z153,3,FALSE)</f>
        <v>0</v>
      </c>
      <c r="G28" s="134">
        <f t="shared" si="1"/>
        <v>0</v>
      </c>
      <c r="M28" s="10"/>
      <c r="N28" s="10"/>
      <c r="O28" s="10"/>
      <c r="P28" s="114">
        <v>2023</v>
      </c>
      <c r="Q28" s="114">
        <v>4</v>
      </c>
      <c r="R28" s="114" t="s">
        <v>152</v>
      </c>
      <c r="S28" s="114" t="s">
        <v>146</v>
      </c>
      <c r="T28" s="114" t="s">
        <v>146</v>
      </c>
      <c r="U28" s="114" t="s">
        <v>224</v>
      </c>
      <c r="W28" s="121">
        <v>1923</v>
      </c>
      <c r="X28" s="42" t="s">
        <v>271</v>
      </c>
      <c r="Y28" s="42" t="s">
        <v>148</v>
      </c>
      <c r="Z28" s="121" t="s">
        <v>221</v>
      </c>
    </row>
    <row r="29" spans="1:26" ht="23.25" x14ac:dyDescent="0.35">
      <c r="A29" s="135" t="s">
        <v>263</v>
      </c>
      <c r="B29" s="138"/>
      <c r="C29" s="141"/>
      <c r="D29" s="141"/>
      <c r="E29" s="134">
        <f t="shared" si="0"/>
        <v>0</v>
      </c>
      <c r="F29" s="134">
        <f>VLOOKUP(C29,$W$4:$Z154,3,FALSE)</f>
        <v>0</v>
      </c>
      <c r="G29" s="134">
        <f t="shared" si="1"/>
        <v>0</v>
      </c>
      <c r="M29" s="10"/>
      <c r="N29" s="10"/>
      <c r="O29" s="10"/>
      <c r="P29" s="114">
        <v>2024</v>
      </c>
      <c r="Q29" s="114">
        <v>3</v>
      </c>
      <c r="R29" s="114" t="s">
        <v>141</v>
      </c>
      <c r="S29" s="114" t="s">
        <v>147</v>
      </c>
      <c r="T29" s="114" t="s">
        <v>143</v>
      </c>
      <c r="U29" s="114" t="s">
        <v>217</v>
      </c>
      <c r="W29" s="121">
        <v>1924</v>
      </c>
      <c r="X29" s="42" t="s">
        <v>217</v>
      </c>
      <c r="Y29" s="42" t="s">
        <v>149</v>
      </c>
      <c r="Z29" s="121" t="s">
        <v>222</v>
      </c>
    </row>
    <row r="30" spans="1:26" ht="24" thickBot="1" x14ac:dyDescent="0.4">
      <c r="A30" s="135" t="s">
        <v>264</v>
      </c>
      <c r="B30" s="139"/>
      <c r="C30" s="142"/>
      <c r="D30" s="142"/>
      <c r="E30" s="134">
        <f t="shared" si="0"/>
        <v>0</v>
      </c>
      <c r="F30" s="134">
        <f>VLOOKUP(C30,$W$4:$Z155,3,FALSE)</f>
        <v>0</v>
      </c>
      <c r="G30" s="134">
        <f t="shared" si="1"/>
        <v>0</v>
      </c>
      <c r="M30" s="10"/>
      <c r="N30" s="10"/>
      <c r="O30" s="10"/>
      <c r="P30" s="114">
        <v>2025</v>
      </c>
      <c r="Q30" s="114">
        <v>2</v>
      </c>
      <c r="R30" s="114" t="s">
        <v>142</v>
      </c>
      <c r="S30" s="114" t="s">
        <v>148</v>
      </c>
      <c r="T30" s="114" t="s">
        <v>152</v>
      </c>
      <c r="U30" s="114" t="s">
        <v>217</v>
      </c>
      <c r="W30" s="121">
        <v>1925</v>
      </c>
      <c r="X30" s="42" t="s">
        <v>224</v>
      </c>
      <c r="Y30" s="42" t="s">
        <v>150</v>
      </c>
      <c r="Z30" s="121" t="s">
        <v>223</v>
      </c>
    </row>
    <row r="31" spans="1:26" ht="18.75" x14ac:dyDescent="0.3">
      <c r="M31" s="10"/>
      <c r="N31" s="10"/>
      <c r="O31" s="10"/>
      <c r="P31" s="114">
        <v>2026</v>
      </c>
      <c r="Q31" s="114">
        <v>1</v>
      </c>
      <c r="R31" s="114" t="s">
        <v>143</v>
      </c>
      <c r="S31" s="114" t="s">
        <v>149</v>
      </c>
      <c r="T31" s="114" t="s">
        <v>149</v>
      </c>
      <c r="U31" s="114" t="s">
        <v>218</v>
      </c>
      <c r="W31" s="121">
        <v>1926</v>
      </c>
      <c r="X31" s="42" t="s">
        <v>219</v>
      </c>
      <c r="Y31" s="42" t="s">
        <v>151</v>
      </c>
      <c r="Z31" s="121" t="s">
        <v>223</v>
      </c>
    </row>
    <row r="32" spans="1:26" ht="21" x14ac:dyDescent="0.35">
      <c r="A32" s="136" t="s">
        <v>267</v>
      </c>
      <c r="M32" s="10"/>
      <c r="N32" s="10"/>
      <c r="O32" s="10"/>
      <c r="P32" s="114">
        <v>2027</v>
      </c>
      <c r="Q32" s="114">
        <v>9</v>
      </c>
      <c r="R32" s="114" t="s">
        <v>144</v>
      </c>
      <c r="S32" s="114" t="s">
        <v>150</v>
      </c>
      <c r="T32" s="114" t="s">
        <v>146</v>
      </c>
      <c r="U32" s="114" t="s">
        <v>219</v>
      </c>
      <c r="W32" s="121">
        <v>1927</v>
      </c>
      <c r="X32" s="42" t="s">
        <v>222</v>
      </c>
      <c r="Y32" s="42" t="s">
        <v>152</v>
      </c>
      <c r="Z32" s="121" t="s">
        <v>224</v>
      </c>
    </row>
    <row r="33" spans="1:26" ht="21" x14ac:dyDescent="0.35">
      <c r="A33" s="136" t="s">
        <v>268</v>
      </c>
      <c r="M33" s="10"/>
      <c r="N33" s="10"/>
      <c r="O33" s="10"/>
      <c r="P33" s="114">
        <v>2028</v>
      </c>
      <c r="Q33" s="114">
        <v>8</v>
      </c>
      <c r="R33" s="114" t="s">
        <v>145</v>
      </c>
      <c r="S33" s="114" t="s">
        <v>151</v>
      </c>
      <c r="T33" s="114" t="s">
        <v>143</v>
      </c>
      <c r="U33" s="114" t="s">
        <v>219</v>
      </c>
      <c r="W33" s="121">
        <v>1928</v>
      </c>
      <c r="X33" s="42" t="s">
        <v>218</v>
      </c>
      <c r="Y33" s="42" t="s">
        <v>141</v>
      </c>
      <c r="Z33" s="121" t="s">
        <v>217</v>
      </c>
    </row>
    <row r="34" spans="1:26" ht="29.25" thickBot="1" x14ac:dyDescent="0.35">
      <c r="E34" s="144" t="s">
        <v>217</v>
      </c>
      <c r="F34" s="144"/>
      <c r="G34" s="144" t="s">
        <v>218</v>
      </c>
      <c r="H34" s="144"/>
      <c r="I34" s="144" t="s">
        <v>219</v>
      </c>
      <c r="M34" s="10"/>
      <c r="N34" s="10"/>
      <c r="O34" s="10"/>
      <c r="P34" s="114">
        <v>2029</v>
      </c>
      <c r="Q34" s="114">
        <v>7</v>
      </c>
      <c r="R34" s="114" t="s">
        <v>146</v>
      </c>
      <c r="S34" s="114" t="s">
        <v>152</v>
      </c>
      <c r="T34" s="114" t="s">
        <v>152</v>
      </c>
      <c r="U34" s="114" t="s">
        <v>220</v>
      </c>
      <c r="W34" s="121">
        <v>1929</v>
      </c>
      <c r="X34" s="42" t="s">
        <v>223</v>
      </c>
      <c r="Y34" s="42" t="s">
        <v>142</v>
      </c>
      <c r="Z34" s="121" t="s">
        <v>217</v>
      </c>
    </row>
    <row r="35" spans="1:26" ht="29.25" thickTop="1" x14ac:dyDescent="0.3">
      <c r="E35" s="144"/>
      <c r="F35" s="149">
        <f>B40</f>
        <v>2</v>
      </c>
      <c r="G35" s="150">
        <f>B45</f>
        <v>0</v>
      </c>
      <c r="H35" s="151">
        <f>B38</f>
        <v>4</v>
      </c>
      <c r="I35" s="144"/>
      <c r="M35" s="10"/>
      <c r="N35" s="10"/>
      <c r="O35" s="10"/>
      <c r="P35" s="114">
        <v>2030</v>
      </c>
      <c r="Q35" s="114">
        <v>6</v>
      </c>
      <c r="R35" s="114" t="s">
        <v>147</v>
      </c>
      <c r="S35" s="114" t="s">
        <v>141</v>
      </c>
      <c r="T35" s="114" t="s">
        <v>149</v>
      </c>
      <c r="U35" s="114" t="s">
        <v>221</v>
      </c>
      <c r="W35" s="121">
        <v>1930</v>
      </c>
      <c r="X35" s="42" t="s">
        <v>220</v>
      </c>
      <c r="Y35" s="42" t="s">
        <v>143</v>
      </c>
      <c r="Z35" s="121" t="s">
        <v>218</v>
      </c>
    </row>
    <row r="36" spans="1:26" ht="28.5" x14ac:dyDescent="0.45">
      <c r="A36" s="132" t="s">
        <v>265</v>
      </c>
      <c r="E36" s="144" t="s">
        <v>224</v>
      </c>
      <c r="F36" s="152">
        <f>B39</f>
        <v>0</v>
      </c>
      <c r="G36" s="153">
        <f>B41</f>
        <v>1</v>
      </c>
      <c r="H36" s="154">
        <f>B43</f>
        <v>2</v>
      </c>
      <c r="I36" s="144" t="s">
        <v>220</v>
      </c>
      <c r="M36" s="10"/>
      <c r="N36" s="10"/>
      <c r="O36" s="10"/>
      <c r="P36" s="114">
        <v>2031</v>
      </c>
      <c r="Q36" s="114">
        <v>5</v>
      </c>
      <c r="R36" s="114" t="s">
        <v>148</v>
      </c>
      <c r="S36" s="114" t="s">
        <v>142</v>
      </c>
      <c r="T36" s="114" t="s">
        <v>146</v>
      </c>
      <c r="U36" s="114" t="s">
        <v>221</v>
      </c>
      <c r="W36" s="121">
        <v>1931</v>
      </c>
      <c r="X36" s="42" t="s">
        <v>221</v>
      </c>
      <c r="Y36" s="42" t="s">
        <v>144</v>
      </c>
      <c r="Z36" s="121" t="s">
        <v>219</v>
      </c>
    </row>
    <row r="37" spans="1:26" ht="29.25" thickBot="1" x14ac:dyDescent="0.35">
      <c r="A37" s="44" t="s">
        <v>222</v>
      </c>
      <c r="B37" s="44">
        <f>COUNTIF(D23:G30,"1 Kan")</f>
        <v>0</v>
      </c>
      <c r="E37" s="144"/>
      <c r="F37" s="155">
        <f>B44</f>
        <v>1</v>
      </c>
      <c r="G37" s="156">
        <f>B37</f>
        <v>0</v>
      </c>
      <c r="H37" s="157">
        <f>B42</f>
        <v>2</v>
      </c>
      <c r="I37" s="144"/>
      <c r="M37" s="10"/>
      <c r="N37" s="10"/>
      <c r="O37" s="10"/>
      <c r="P37" s="114">
        <v>2032</v>
      </c>
      <c r="Q37" s="114">
        <v>4</v>
      </c>
      <c r="R37" s="114" t="s">
        <v>149</v>
      </c>
      <c r="S37" s="114" t="s">
        <v>143</v>
      </c>
      <c r="T37" s="114" t="s">
        <v>143</v>
      </c>
      <c r="U37" s="114" t="s">
        <v>222</v>
      </c>
      <c r="W37" s="121">
        <v>1932</v>
      </c>
      <c r="X37" s="42" t="s">
        <v>271</v>
      </c>
      <c r="Y37" s="42" t="s">
        <v>145</v>
      </c>
      <c r="Z37" s="121" t="s">
        <v>219</v>
      </c>
    </row>
    <row r="38" spans="1:26" ht="29.25" thickTop="1" x14ac:dyDescent="0.3">
      <c r="A38" s="44" t="s">
        <v>219</v>
      </c>
      <c r="B38" s="44">
        <f>COUNTIF(D23:G30,"2 Kun")</f>
        <v>4</v>
      </c>
      <c r="E38" s="144" t="s">
        <v>223</v>
      </c>
      <c r="F38" s="144"/>
      <c r="G38" s="144" t="s">
        <v>222</v>
      </c>
      <c r="H38" s="144"/>
      <c r="I38" s="144" t="s">
        <v>221</v>
      </c>
      <c r="M38" s="10"/>
      <c r="N38" s="10"/>
      <c r="O38" s="10"/>
      <c r="P38" s="114">
        <v>2033</v>
      </c>
      <c r="Q38" s="114">
        <v>3</v>
      </c>
      <c r="R38" s="114" t="s">
        <v>150</v>
      </c>
      <c r="S38" s="114" t="s">
        <v>144</v>
      </c>
      <c r="T38" s="114" t="s">
        <v>152</v>
      </c>
      <c r="U38" s="114" t="s">
        <v>223</v>
      </c>
      <c r="W38" s="121">
        <v>1933</v>
      </c>
      <c r="X38" s="42" t="s">
        <v>217</v>
      </c>
      <c r="Y38" s="42" t="s">
        <v>146</v>
      </c>
      <c r="Z38" s="121" t="s">
        <v>220</v>
      </c>
    </row>
    <row r="39" spans="1:26" ht="21" x14ac:dyDescent="0.3">
      <c r="A39" s="44" t="s">
        <v>224</v>
      </c>
      <c r="B39" s="44">
        <f>COUNTIF(D23:G30,"3 Zhen")</f>
        <v>0</v>
      </c>
      <c r="M39" s="10"/>
      <c r="N39" s="10"/>
      <c r="O39" s="10"/>
      <c r="P39" s="114">
        <v>2034</v>
      </c>
      <c r="Q39" s="114">
        <v>2</v>
      </c>
      <c r="R39" s="114" t="s">
        <v>151</v>
      </c>
      <c r="S39" s="114" t="s">
        <v>145</v>
      </c>
      <c r="T39" s="114" t="s">
        <v>149</v>
      </c>
      <c r="U39" s="114" t="s">
        <v>223</v>
      </c>
      <c r="W39" s="121">
        <v>1934</v>
      </c>
      <c r="X39" s="42" t="s">
        <v>224</v>
      </c>
      <c r="Y39" s="42" t="s">
        <v>147</v>
      </c>
      <c r="Z39" s="121" t="s">
        <v>221</v>
      </c>
    </row>
    <row r="40" spans="1:26" ht="21" x14ac:dyDescent="0.3">
      <c r="A40" s="44" t="s">
        <v>217</v>
      </c>
      <c r="B40" s="44">
        <f>COUNTIF(D23:G30,"4 Xun")</f>
        <v>2</v>
      </c>
      <c r="M40" s="10"/>
      <c r="N40" s="10"/>
      <c r="O40" s="10"/>
      <c r="P40" s="114">
        <v>2035</v>
      </c>
      <c r="Q40" s="114">
        <v>1</v>
      </c>
      <c r="R40" s="114" t="s">
        <v>152</v>
      </c>
      <c r="S40" s="114" t="s">
        <v>146</v>
      </c>
      <c r="T40" s="114" t="s">
        <v>146</v>
      </c>
      <c r="U40" s="114" t="s">
        <v>224</v>
      </c>
      <c r="W40" s="121">
        <v>1935</v>
      </c>
      <c r="X40" s="42" t="s">
        <v>219</v>
      </c>
      <c r="Y40" s="42" t="s">
        <v>148</v>
      </c>
      <c r="Z40" s="121" t="s">
        <v>221</v>
      </c>
    </row>
    <row r="41" spans="1:26" ht="21" x14ac:dyDescent="0.3">
      <c r="A41" s="44" t="s">
        <v>271</v>
      </c>
      <c r="B41" s="44">
        <f>COUNTIF(D23:G30,"5 Taiji")</f>
        <v>1</v>
      </c>
      <c r="M41" s="10"/>
      <c r="N41" s="10"/>
      <c r="O41" s="10"/>
      <c r="P41" s="114">
        <v>2036</v>
      </c>
      <c r="Q41" s="114">
        <v>9</v>
      </c>
      <c r="R41" s="114" t="s">
        <v>141</v>
      </c>
      <c r="S41" s="114" t="s">
        <v>147</v>
      </c>
      <c r="T41" s="114" t="s">
        <v>143</v>
      </c>
      <c r="U41" s="114" t="s">
        <v>217</v>
      </c>
      <c r="W41" s="121">
        <v>1936</v>
      </c>
      <c r="X41" s="42" t="s">
        <v>222</v>
      </c>
      <c r="Y41" s="42" t="s">
        <v>149</v>
      </c>
      <c r="Z41" s="121" t="s">
        <v>222</v>
      </c>
    </row>
    <row r="42" spans="1:26" ht="21" x14ac:dyDescent="0.3">
      <c r="A42" s="44" t="s">
        <v>221</v>
      </c>
      <c r="B42" s="44">
        <f>COUNTIF(D23:G30,"6 Qian")</f>
        <v>2</v>
      </c>
      <c r="M42" s="10"/>
      <c r="N42" s="10"/>
      <c r="O42" s="10"/>
      <c r="P42" s="114">
        <v>2037</v>
      </c>
      <c r="Q42" s="114">
        <v>8</v>
      </c>
      <c r="R42" s="114" t="s">
        <v>142</v>
      </c>
      <c r="S42" s="114" t="s">
        <v>148</v>
      </c>
      <c r="T42" s="114" t="s">
        <v>152</v>
      </c>
      <c r="U42" s="114" t="s">
        <v>217</v>
      </c>
      <c r="W42" s="121">
        <v>1937</v>
      </c>
      <c r="X42" s="42" t="s">
        <v>218</v>
      </c>
      <c r="Y42" s="42" t="s">
        <v>150</v>
      </c>
      <c r="Z42" s="121" t="s">
        <v>223</v>
      </c>
    </row>
    <row r="43" spans="1:26" ht="21" x14ac:dyDescent="0.3">
      <c r="A43" s="44" t="s">
        <v>220</v>
      </c>
      <c r="B43" s="44">
        <f>COUNTIF(D23:G30,"7 Dui")</f>
        <v>2</v>
      </c>
      <c r="M43" s="10"/>
      <c r="N43" s="10"/>
      <c r="O43" s="10"/>
      <c r="P43" s="114">
        <v>2038</v>
      </c>
      <c r="Q43" s="114">
        <v>7</v>
      </c>
      <c r="R43" s="114" t="s">
        <v>143</v>
      </c>
      <c r="S43" s="114" t="s">
        <v>149</v>
      </c>
      <c r="T43" s="114" t="s">
        <v>149</v>
      </c>
      <c r="U43" s="114" t="s">
        <v>218</v>
      </c>
      <c r="W43" s="121">
        <v>1938</v>
      </c>
      <c r="X43" s="42" t="s">
        <v>223</v>
      </c>
      <c r="Y43" s="42" t="s">
        <v>151</v>
      </c>
      <c r="Z43" s="121" t="s">
        <v>223</v>
      </c>
    </row>
    <row r="44" spans="1:26" ht="21" x14ac:dyDescent="0.3">
      <c r="A44" s="44" t="s">
        <v>223</v>
      </c>
      <c r="B44" s="44">
        <f>COUNTIF(D23:G30,"8 Gen")</f>
        <v>1</v>
      </c>
      <c r="M44" s="10"/>
      <c r="N44" s="10"/>
      <c r="O44" s="10"/>
      <c r="P44" s="114">
        <v>2039</v>
      </c>
      <c r="Q44" s="114">
        <v>6</v>
      </c>
      <c r="R44" s="114" t="s">
        <v>144</v>
      </c>
      <c r="S44" s="114" t="s">
        <v>150</v>
      </c>
      <c r="T44" s="114" t="s">
        <v>146</v>
      </c>
      <c r="U44" s="114" t="s">
        <v>219</v>
      </c>
      <c r="W44" s="121">
        <v>1939</v>
      </c>
      <c r="X44" s="42" t="s">
        <v>220</v>
      </c>
      <c r="Y44" s="42" t="s">
        <v>152</v>
      </c>
      <c r="Z44" s="121" t="s">
        <v>224</v>
      </c>
    </row>
    <row r="45" spans="1:26" ht="21" x14ac:dyDescent="0.3">
      <c r="A45" s="44" t="s">
        <v>218</v>
      </c>
      <c r="B45" s="44">
        <f>COUNTIF(D23:G30,"9 Li")</f>
        <v>0</v>
      </c>
      <c r="M45" s="10"/>
      <c r="N45" s="10"/>
      <c r="O45" s="10"/>
      <c r="P45" s="114">
        <v>2040</v>
      </c>
      <c r="Q45" s="114">
        <v>5</v>
      </c>
      <c r="R45" s="114" t="s">
        <v>145</v>
      </c>
      <c r="S45" s="114" t="s">
        <v>151</v>
      </c>
      <c r="T45" s="114" t="s">
        <v>143</v>
      </c>
      <c r="U45" s="114" t="s">
        <v>219</v>
      </c>
      <c r="W45" s="121">
        <v>1940</v>
      </c>
      <c r="X45" s="42" t="s">
        <v>221</v>
      </c>
      <c r="Y45" s="42" t="s">
        <v>141</v>
      </c>
      <c r="Z45" s="121" t="s">
        <v>217</v>
      </c>
    </row>
    <row r="46" spans="1:26" ht="18.75" x14ac:dyDescent="0.3">
      <c r="M46" s="10"/>
      <c r="N46" s="10"/>
      <c r="O46" s="10"/>
      <c r="P46" s="114">
        <v>2041</v>
      </c>
      <c r="Q46" s="114">
        <v>4</v>
      </c>
      <c r="R46" s="114" t="s">
        <v>146</v>
      </c>
      <c r="S46" s="114" t="s">
        <v>152</v>
      </c>
      <c r="T46" s="114" t="s">
        <v>152</v>
      </c>
      <c r="U46" s="114" t="s">
        <v>220</v>
      </c>
      <c r="W46" s="121">
        <v>1941</v>
      </c>
      <c r="X46" s="42" t="s">
        <v>271</v>
      </c>
      <c r="Y46" s="42" t="s">
        <v>142</v>
      </c>
      <c r="Z46" s="121" t="s">
        <v>217</v>
      </c>
    </row>
    <row r="47" spans="1:26" ht="18.75" x14ac:dyDescent="0.3">
      <c r="M47" s="10"/>
      <c r="N47" s="10"/>
      <c r="O47" s="10"/>
      <c r="P47" s="114">
        <v>2042</v>
      </c>
      <c r="Q47" s="114">
        <v>3</v>
      </c>
      <c r="R47" s="114" t="s">
        <v>147</v>
      </c>
      <c r="S47" s="114" t="s">
        <v>141</v>
      </c>
      <c r="T47" s="114" t="s">
        <v>149</v>
      </c>
      <c r="U47" s="114" t="s">
        <v>221</v>
      </c>
      <c r="W47" s="121">
        <v>1942</v>
      </c>
      <c r="X47" s="42" t="s">
        <v>217</v>
      </c>
      <c r="Y47" s="42" t="s">
        <v>143</v>
      </c>
      <c r="Z47" s="121" t="s">
        <v>218</v>
      </c>
    </row>
    <row r="48" spans="1:26" ht="18.75" x14ac:dyDescent="0.3">
      <c r="M48" s="10"/>
      <c r="N48" s="10"/>
      <c r="O48" s="10"/>
      <c r="P48" s="114">
        <v>2043</v>
      </c>
      <c r="Q48" s="114">
        <v>2</v>
      </c>
      <c r="R48" s="114" t="s">
        <v>148</v>
      </c>
      <c r="S48" s="114" t="s">
        <v>142</v>
      </c>
      <c r="T48" s="114" t="s">
        <v>146</v>
      </c>
      <c r="U48" s="114" t="s">
        <v>221</v>
      </c>
      <c r="W48" s="121">
        <v>1943</v>
      </c>
      <c r="X48" s="42" t="s">
        <v>224</v>
      </c>
      <c r="Y48" s="42" t="s">
        <v>144</v>
      </c>
      <c r="Z48" s="121" t="s">
        <v>219</v>
      </c>
    </row>
    <row r="49" spans="21:26" ht="18.75" x14ac:dyDescent="0.3">
      <c r="U49" s="114"/>
      <c r="W49" s="121">
        <v>1944</v>
      </c>
      <c r="X49" s="42" t="s">
        <v>219</v>
      </c>
      <c r="Y49" s="42" t="s">
        <v>145</v>
      </c>
      <c r="Z49" s="121" t="s">
        <v>219</v>
      </c>
    </row>
    <row r="50" spans="21:26" ht="18.75" x14ac:dyDescent="0.3">
      <c r="U50" s="114"/>
      <c r="W50" s="121">
        <v>1945</v>
      </c>
      <c r="X50" s="42" t="s">
        <v>222</v>
      </c>
      <c r="Y50" s="42" t="s">
        <v>146</v>
      </c>
      <c r="Z50" s="121" t="s">
        <v>220</v>
      </c>
    </row>
    <row r="51" spans="21:26" ht="18.75" x14ac:dyDescent="0.3">
      <c r="U51" s="114"/>
      <c r="W51" s="121">
        <v>1946</v>
      </c>
      <c r="X51" s="42" t="s">
        <v>218</v>
      </c>
      <c r="Y51" s="42" t="s">
        <v>147</v>
      </c>
      <c r="Z51" s="121" t="s">
        <v>221</v>
      </c>
    </row>
    <row r="52" spans="21:26" ht="18.75" x14ac:dyDescent="0.3">
      <c r="U52" s="114"/>
      <c r="W52" s="121">
        <v>1947</v>
      </c>
      <c r="X52" s="42" t="s">
        <v>223</v>
      </c>
      <c r="Y52" s="42" t="s">
        <v>148</v>
      </c>
      <c r="Z52" s="121" t="s">
        <v>221</v>
      </c>
    </row>
    <row r="53" spans="21:26" x14ac:dyDescent="0.25">
      <c r="W53" s="121">
        <v>1948</v>
      </c>
      <c r="X53" s="42" t="s">
        <v>220</v>
      </c>
      <c r="Y53" s="42" t="s">
        <v>149</v>
      </c>
      <c r="Z53" s="121" t="s">
        <v>222</v>
      </c>
    </row>
    <row r="54" spans="21:26" x14ac:dyDescent="0.25">
      <c r="W54" s="121">
        <v>1949</v>
      </c>
      <c r="X54" s="42" t="s">
        <v>221</v>
      </c>
      <c r="Y54" s="42" t="s">
        <v>150</v>
      </c>
      <c r="Z54" s="121" t="s">
        <v>223</v>
      </c>
    </row>
    <row r="55" spans="21:26" x14ac:dyDescent="0.25">
      <c r="W55" s="121">
        <v>1950</v>
      </c>
      <c r="X55" s="42" t="s">
        <v>271</v>
      </c>
      <c r="Y55" s="42" t="s">
        <v>151</v>
      </c>
      <c r="Z55" s="121" t="s">
        <v>223</v>
      </c>
    </row>
    <row r="56" spans="21:26" x14ac:dyDescent="0.25">
      <c r="W56" s="121">
        <v>1951</v>
      </c>
      <c r="X56" s="42" t="s">
        <v>217</v>
      </c>
      <c r="Y56" s="42" t="s">
        <v>152</v>
      </c>
      <c r="Z56" s="121" t="s">
        <v>224</v>
      </c>
    </row>
    <row r="57" spans="21:26" x14ac:dyDescent="0.25">
      <c r="W57" s="121">
        <v>1952</v>
      </c>
      <c r="X57" s="42" t="s">
        <v>224</v>
      </c>
      <c r="Y57" s="42" t="s">
        <v>141</v>
      </c>
      <c r="Z57" s="121" t="s">
        <v>217</v>
      </c>
    </row>
    <row r="58" spans="21:26" x14ac:dyDescent="0.25">
      <c r="W58" s="121">
        <v>1953</v>
      </c>
      <c r="X58" s="42" t="s">
        <v>219</v>
      </c>
      <c r="Y58" s="42" t="s">
        <v>142</v>
      </c>
      <c r="Z58" s="121" t="s">
        <v>217</v>
      </c>
    </row>
    <row r="59" spans="21:26" x14ac:dyDescent="0.25">
      <c r="W59" s="121">
        <v>1954</v>
      </c>
      <c r="X59" s="42" t="s">
        <v>222</v>
      </c>
      <c r="Y59" s="42" t="s">
        <v>143</v>
      </c>
      <c r="Z59" s="121" t="s">
        <v>218</v>
      </c>
    </row>
    <row r="60" spans="21:26" x14ac:dyDescent="0.25">
      <c r="W60" s="121">
        <v>1955</v>
      </c>
      <c r="X60" s="42" t="s">
        <v>218</v>
      </c>
      <c r="Y60" s="42" t="s">
        <v>144</v>
      </c>
      <c r="Z60" s="121" t="s">
        <v>219</v>
      </c>
    </row>
    <row r="61" spans="21:26" x14ac:dyDescent="0.25">
      <c r="W61" s="121">
        <v>1956</v>
      </c>
      <c r="X61" s="42" t="s">
        <v>223</v>
      </c>
      <c r="Y61" s="42" t="s">
        <v>145</v>
      </c>
      <c r="Z61" s="121" t="s">
        <v>219</v>
      </c>
    </row>
    <row r="62" spans="21:26" x14ac:dyDescent="0.25">
      <c r="W62" s="121">
        <v>1957</v>
      </c>
      <c r="X62" s="42" t="s">
        <v>220</v>
      </c>
      <c r="Y62" s="42" t="s">
        <v>146</v>
      </c>
      <c r="Z62" s="121" t="s">
        <v>220</v>
      </c>
    </row>
    <row r="63" spans="21:26" x14ac:dyDescent="0.25">
      <c r="W63" s="121">
        <v>1958</v>
      </c>
      <c r="X63" s="42" t="s">
        <v>221</v>
      </c>
      <c r="Y63" s="42" t="s">
        <v>147</v>
      </c>
      <c r="Z63" s="121" t="s">
        <v>221</v>
      </c>
    </row>
    <row r="64" spans="21:26" x14ac:dyDescent="0.25">
      <c r="W64" s="121">
        <v>1959</v>
      </c>
      <c r="X64" s="42" t="s">
        <v>271</v>
      </c>
      <c r="Y64" s="42" t="s">
        <v>148</v>
      </c>
      <c r="Z64" s="121" t="s">
        <v>221</v>
      </c>
    </row>
    <row r="65" spans="23:26" x14ac:dyDescent="0.25">
      <c r="W65" s="121">
        <v>1960</v>
      </c>
      <c r="X65" s="42" t="s">
        <v>217</v>
      </c>
      <c r="Y65" s="42" t="s">
        <v>149</v>
      </c>
      <c r="Z65" s="121" t="s">
        <v>222</v>
      </c>
    </row>
    <row r="66" spans="23:26" x14ac:dyDescent="0.25">
      <c r="W66" s="121">
        <v>1961</v>
      </c>
      <c r="X66" s="42" t="s">
        <v>224</v>
      </c>
      <c r="Y66" s="42" t="s">
        <v>150</v>
      </c>
      <c r="Z66" s="121" t="s">
        <v>223</v>
      </c>
    </row>
    <row r="67" spans="23:26" x14ac:dyDescent="0.25">
      <c r="W67" s="121">
        <v>1962</v>
      </c>
      <c r="X67" s="42" t="s">
        <v>219</v>
      </c>
      <c r="Y67" s="42" t="s">
        <v>151</v>
      </c>
      <c r="Z67" s="121" t="s">
        <v>223</v>
      </c>
    </row>
    <row r="68" spans="23:26" x14ac:dyDescent="0.25">
      <c r="W68" s="121">
        <v>1963</v>
      </c>
      <c r="X68" s="42" t="s">
        <v>222</v>
      </c>
      <c r="Y68" s="42" t="s">
        <v>152</v>
      </c>
      <c r="Z68" s="121" t="s">
        <v>224</v>
      </c>
    </row>
    <row r="69" spans="23:26" x14ac:dyDescent="0.25">
      <c r="W69" s="121">
        <v>1964</v>
      </c>
      <c r="X69" s="42" t="s">
        <v>218</v>
      </c>
      <c r="Y69" s="42" t="s">
        <v>141</v>
      </c>
      <c r="Z69" s="121" t="s">
        <v>217</v>
      </c>
    </row>
    <row r="70" spans="23:26" x14ac:dyDescent="0.25">
      <c r="W70" s="121">
        <v>1965</v>
      </c>
      <c r="X70" s="42" t="s">
        <v>223</v>
      </c>
      <c r="Y70" s="42" t="s">
        <v>142</v>
      </c>
      <c r="Z70" s="121" t="s">
        <v>217</v>
      </c>
    </row>
    <row r="71" spans="23:26" x14ac:dyDescent="0.25">
      <c r="W71" s="121">
        <v>1966</v>
      </c>
      <c r="X71" s="42" t="s">
        <v>220</v>
      </c>
      <c r="Y71" s="42" t="s">
        <v>143</v>
      </c>
      <c r="Z71" s="121" t="s">
        <v>218</v>
      </c>
    </row>
    <row r="72" spans="23:26" x14ac:dyDescent="0.25">
      <c r="W72" s="121">
        <v>1967</v>
      </c>
      <c r="X72" s="42" t="s">
        <v>221</v>
      </c>
      <c r="Y72" s="42" t="s">
        <v>144</v>
      </c>
      <c r="Z72" s="121" t="s">
        <v>219</v>
      </c>
    </row>
    <row r="73" spans="23:26" x14ac:dyDescent="0.25">
      <c r="W73" s="121">
        <v>1968</v>
      </c>
      <c r="X73" s="42" t="s">
        <v>271</v>
      </c>
      <c r="Y73" s="42" t="s">
        <v>145</v>
      </c>
      <c r="Z73" s="121" t="s">
        <v>219</v>
      </c>
    </row>
    <row r="74" spans="23:26" x14ac:dyDescent="0.25">
      <c r="W74" s="121">
        <v>1969</v>
      </c>
      <c r="X74" s="42" t="s">
        <v>217</v>
      </c>
      <c r="Y74" s="42" t="s">
        <v>146</v>
      </c>
      <c r="Z74" s="121" t="s">
        <v>220</v>
      </c>
    </row>
    <row r="75" spans="23:26" x14ac:dyDescent="0.25">
      <c r="W75" s="121">
        <v>1970</v>
      </c>
      <c r="X75" s="42" t="s">
        <v>224</v>
      </c>
      <c r="Y75" s="42" t="s">
        <v>147</v>
      </c>
      <c r="Z75" s="121" t="s">
        <v>221</v>
      </c>
    </row>
    <row r="76" spans="23:26" x14ac:dyDescent="0.25">
      <c r="W76" s="121">
        <v>1971</v>
      </c>
      <c r="X76" s="42" t="s">
        <v>219</v>
      </c>
      <c r="Y76" s="42" t="s">
        <v>148</v>
      </c>
      <c r="Z76" s="121" t="s">
        <v>221</v>
      </c>
    </row>
    <row r="77" spans="23:26" x14ac:dyDescent="0.25">
      <c r="W77" s="121">
        <v>1972</v>
      </c>
      <c r="X77" s="42" t="s">
        <v>222</v>
      </c>
      <c r="Y77" s="42" t="s">
        <v>149</v>
      </c>
      <c r="Z77" s="121" t="s">
        <v>222</v>
      </c>
    </row>
    <row r="78" spans="23:26" x14ac:dyDescent="0.25">
      <c r="W78" s="121">
        <v>1973</v>
      </c>
      <c r="X78" s="42" t="s">
        <v>218</v>
      </c>
      <c r="Y78" s="42" t="s">
        <v>150</v>
      </c>
      <c r="Z78" s="121" t="s">
        <v>223</v>
      </c>
    </row>
    <row r="79" spans="23:26" x14ac:dyDescent="0.25">
      <c r="W79" s="121">
        <v>1974</v>
      </c>
      <c r="X79" s="42" t="s">
        <v>223</v>
      </c>
      <c r="Y79" s="42" t="s">
        <v>151</v>
      </c>
      <c r="Z79" s="121" t="s">
        <v>223</v>
      </c>
    </row>
    <row r="80" spans="23:26" x14ac:dyDescent="0.25">
      <c r="W80" s="121">
        <v>1975</v>
      </c>
      <c r="X80" s="42" t="s">
        <v>220</v>
      </c>
      <c r="Y80" s="42" t="s">
        <v>152</v>
      </c>
      <c r="Z80" s="121" t="s">
        <v>224</v>
      </c>
    </row>
    <row r="81" spans="23:26" x14ac:dyDescent="0.25">
      <c r="W81" s="121">
        <v>1976</v>
      </c>
      <c r="X81" s="42" t="s">
        <v>221</v>
      </c>
      <c r="Y81" s="42" t="s">
        <v>141</v>
      </c>
      <c r="Z81" s="121" t="s">
        <v>217</v>
      </c>
    </row>
    <row r="82" spans="23:26" x14ac:dyDescent="0.25">
      <c r="W82" s="121">
        <v>1977</v>
      </c>
      <c r="X82" s="42" t="s">
        <v>271</v>
      </c>
      <c r="Y82" s="42" t="s">
        <v>142</v>
      </c>
      <c r="Z82" s="121" t="s">
        <v>217</v>
      </c>
    </row>
    <row r="83" spans="23:26" x14ac:dyDescent="0.25">
      <c r="W83" s="121">
        <v>1978</v>
      </c>
      <c r="X83" s="42" t="s">
        <v>217</v>
      </c>
      <c r="Y83" s="42" t="s">
        <v>143</v>
      </c>
      <c r="Z83" s="121" t="s">
        <v>218</v>
      </c>
    </row>
    <row r="84" spans="23:26" x14ac:dyDescent="0.25">
      <c r="W84" s="121">
        <v>1979</v>
      </c>
      <c r="X84" s="42" t="s">
        <v>224</v>
      </c>
      <c r="Y84" s="42" t="s">
        <v>144</v>
      </c>
      <c r="Z84" s="121" t="s">
        <v>219</v>
      </c>
    </row>
    <row r="85" spans="23:26" x14ac:dyDescent="0.25">
      <c r="W85" s="121">
        <v>1980</v>
      </c>
      <c r="X85" s="42" t="s">
        <v>219</v>
      </c>
      <c r="Y85" s="42" t="s">
        <v>145</v>
      </c>
      <c r="Z85" s="121" t="s">
        <v>219</v>
      </c>
    </row>
    <row r="86" spans="23:26" x14ac:dyDescent="0.25">
      <c r="W86" s="121">
        <v>1981</v>
      </c>
      <c r="X86" s="42" t="s">
        <v>222</v>
      </c>
      <c r="Y86" s="42" t="s">
        <v>146</v>
      </c>
      <c r="Z86" s="121" t="s">
        <v>220</v>
      </c>
    </row>
    <row r="87" spans="23:26" x14ac:dyDescent="0.25">
      <c r="W87" s="121">
        <v>1982</v>
      </c>
      <c r="X87" s="42" t="s">
        <v>218</v>
      </c>
      <c r="Y87" s="42" t="s">
        <v>147</v>
      </c>
      <c r="Z87" s="121" t="s">
        <v>221</v>
      </c>
    </row>
    <row r="88" spans="23:26" x14ac:dyDescent="0.25">
      <c r="W88" s="121">
        <v>1983</v>
      </c>
      <c r="X88" s="42" t="s">
        <v>223</v>
      </c>
      <c r="Y88" s="42" t="s">
        <v>148</v>
      </c>
      <c r="Z88" s="121" t="s">
        <v>221</v>
      </c>
    </row>
    <row r="89" spans="23:26" x14ac:dyDescent="0.25">
      <c r="W89" s="121">
        <v>1984</v>
      </c>
      <c r="X89" s="42" t="s">
        <v>220</v>
      </c>
      <c r="Y89" s="42" t="s">
        <v>149</v>
      </c>
      <c r="Z89" s="121" t="s">
        <v>222</v>
      </c>
    </row>
    <row r="90" spans="23:26" x14ac:dyDescent="0.25">
      <c r="W90" s="121">
        <v>1985</v>
      </c>
      <c r="X90" s="42" t="s">
        <v>221</v>
      </c>
      <c r="Y90" s="42" t="s">
        <v>150</v>
      </c>
      <c r="Z90" s="121" t="s">
        <v>223</v>
      </c>
    </row>
    <row r="91" spans="23:26" x14ac:dyDescent="0.25">
      <c r="W91" s="121">
        <v>1986</v>
      </c>
      <c r="X91" s="42" t="s">
        <v>271</v>
      </c>
      <c r="Y91" s="42" t="s">
        <v>151</v>
      </c>
      <c r="Z91" s="121" t="s">
        <v>223</v>
      </c>
    </row>
    <row r="92" spans="23:26" x14ac:dyDescent="0.25">
      <c r="W92" s="121">
        <v>1987</v>
      </c>
      <c r="X92" s="42" t="s">
        <v>217</v>
      </c>
      <c r="Y92" s="42" t="s">
        <v>152</v>
      </c>
      <c r="Z92" s="121" t="s">
        <v>224</v>
      </c>
    </row>
    <row r="93" spans="23:26" x14ac:dyDescent="0.25">
      <c r="W93" s="121">
        <v>1988</v>
      </c>
      <c r="X93" s="42" t="s">
        <v>224</v>
      </c>
      <c r="Y93" s="42" t="s">
        <v>141</v>
      </c>
      <c r="Z93" s="121" t="s">
        <v>217</v>
      </c>
    </row>
    <row r="94" spans="23:26" x14ac:dyDescent="0.25">
      <c r="W94" s="121">
        <v>1989</v>
      </c>
      <c r="X94" s="42" t="s">
        <v>219</v>
      </c>
      <c r="Y94" s="42" t="s">
        <v>142</v>
      </c>
      <c r="Z94" s="121" t="s">
        <v>217</v>
      </c>
    </row>
    <row r="95" spans="23:26" x14ac:dyDescent="0.25">
      <c r="W95" s="121">
        <v>1990</v>
      </c>
      <c r="X95" s="42" t="s">
        <v>222</v>
      </c>
      <c r="Y95" s="42" t="s">
        <v>143</v>
      </c>
      <c r="Z95" s="121" t="s">
        <v>218</v>
      </c>
    </row>
    <row r="96" spans="23:26" x14ac:dyDescent="0.25">
      <c r="W96" s="121">
        <v>1991</v>
      </c>
      <c r="X96" s="42" t="s">
        <v>218</v>
      </c>
      <c r="Y96" s="42" t="s">
        <v>144</v>
      </c>
      <c r="Z96" s="121" t="s">
        <v>219</v>
      </c>
    </row>
    <row r="97" spans="23:26" x14ac:dyDescent="0.25">
      <c r="W97" s="121">
        <v>1992</v>
      </c>
      <c r="X97" s="42" t="s">
        <v>223</v>
      </c>
      <c r="Y97" s="42" t="s">
        <v>145</v>
      </c>
      <c r="Z97" s="121" t="s">
        <v>219</v>
      </c>
    </row>
    <row r="98" spans="23:26" x14ac:dyDescent="0.25">
      <c r="W98" s="121">
        <v>1993</v>
      </c>
      <c r="X98" s="42" t="s">
        <v>220</v>
      </c>
      <c r="Y98" s="42" t="s">
        <v>146</v>
      </c>
      <c r="Z98" s="121" t="s">
        <v>220</v>
      </c>
    </row>
    <row r="99" spans="23:26" x14ac:dyDescent="0.25">
      <c r="W99" s="121">
        <v>1994</v>
      </c>
      <c r="X99" s="42" t="s">
        <v>221</v>
      </c>
      <c r="Y99" s="42" t="s">
        <v>147</v>
      </c>
      <c r="Z99" s="121" t="s">
        <v>221</v>
      </c>
    </row>
    <row r="100" spans="23:26" x14ac:dyDescent="0.25">
      <c r="W100" s="121">
        <v>1995</v>
      </c>
      <c r="X100" s="42" t="s">
        <v>271</v>
      </c>
      <c r="Y100" s="42" t="s">
        <v>148</v>
      </c>
      <c r="Z100" s="121" t="s">
        <v>221</v>
      </c>
    </row>
    <row r="101" spans="23:26" x14ac:dyDescent="0.25">
      <c r="W101" s="121">
        <v>1996</v>
      </c>
      <c r="X101" s="42" t="s">
        <v>217</v>
      </c>
      <c r="Y101" s="42" t="s">
        <v>149</v>
      </c>
      <c r="Z101" s="121" t="s">
        <v>222</v>
      </c>
    </row>
    <row r="102" spans="23:26" x14ac:dyDescent="0.25">
      <c r="W102" s="121">
        <v>1997</v>
      </c>
      <c r="X102" s="42" t="s">
        <v>224</v>
      </c>
      <c r="Y102" s="42" t="s">
        <v>150</v>
      </c>
      <c r="Z102" s="121" t="s">
        <v>223</v>
      </c>
    </row>
    <row r="103" spans="23:26" x14ac:dyDescent="0.25">
      <c r="W103" s="121">
        <v>1998</v>
      </c>
      <c r="X103" s="42" t="s">
        <v>219</v>
      </c>
      <c r="Y103" s="42" t="s">
        <v>151</v>
      </c>
      <c r="Z103" s="121" t="s">
        <v>223</v>
      </c>
    </row>
    <row r="104" spans="23:26" x14ac:dyDescent="0.25">
      <c r="W104" s="121">
        <v>1999</v>
      </c>
      <c r="X104" s="42" t="s">
        <v>222</v>
      </c>
      <c r="Y104" s="42" t="s">
        <v>152</v>
      </c>
      <c r="Z104" s="121" t="s">
        <v>224</v>
      </c>
    </row>
    <row r="105" spans="23:26" x14ac:dyDescent="0.25">
      <c r="W105" s="121">
        <v>2000</v>
      </c>
      <c r="X105" s="42" t="s">
        <v>218</v>
      </c>
      <c r="Y105" s="42" t="s">
        <v>141</v>
      </c>
      <c r="Z105" s="121" t="s">
        <v>217</v>
      </c>
    </row>
    <row r="106" spans="23:26" x14ac:dyDescent="0.25">
      <c r="W106" s="121">
        <v>2001</v>
      </c>
      <c r="X106" s="42" t="s">
        <v>223</v>
      </c>
      <c r="Y106" s="42" t="s">
        <v>142</v>
      </c>
      <c r="Z106" s="121" t="s">
        <v>217</v>
      </c>
    </row>
    <row r="107" spans="23:26" x14ac:dyDescent="0.25">
      <c r="W107" s="121">
        <v>2002</v>
      </c>
      <c r="X107" s="42" t="s">
        <v>220</v>
      </c>
      <c r="Y107" s="42" t="s">
        <v>143</v>
      </c>
      <c r="Z107" s="121" t="s">
        <v>218</v>
      </c>
    </row>
    <row r="108" spans="23:26" x14ac:dyDescent="0.25">
      <c r="W108" s="121">
        <v>2003</v>
      </c>
      <c r="X108" s="42" t="s">
        <v>221</v>
      </c>
      <c r="Y108" s="42" t="s">
        <v>144</v>
      </c>
      <c r="Z108" s="121" t="s">
        <v>219</v>
      </c>
    </row>
    <row r="109" spans="23:26" x14ac:dyDescent="0.25">
      <c r="W109" s="121">
        <v>2004</v>
      </c>
      <c r="X109" s="42" t="s">
        <v>271</v>
      </c>
      <c r="Y109" s="42" t="s">
        <v>145</v>
      </c>
      <c r="Z109" s="121" t="s">
        <v>219</v>
      </c>
    </row>
    <row r="110" spans="23:26" x14ac:dyDescent="0.25">
      <c r="W110" s="121">
        <v>2005</v>
      </c>
      <c r="X110" s="42" t="s">
        <v>217</v>
      </c>
      <c r="Y110" s="42" t="s">
        <v>146</v>
      </c>
      <c r="Z110" s="121" t="s">
        <v>220</v>
      </c>
    </row>
    <row r="111" spans="23:26" x14ac:dyDescent="0.25">
      <c r="W111" s="121">
        <v>2006</v>
      </c>
      <c r="X111" s="42" t="s">
        <v>224</v>
      </c>
      <c r="Y111" s="42" t="s">
        <v>147</v>
      </c>
      <c r="Z111" s="121" t="s">
        <v>221</v>
      </c>
    </row>
    <row r="112" spans="23:26" x14ac:dyDescent="0.25">
      <c r="W112" s="121">
        <v>2007</v>
      </c>
      <c r="X112" s="42" t="s">
        <v>219</v>
      </c>
      <c r="Y112" s="42" t="s">
        <v>148</v>
      </c>
      <c r="Z112" s="121" t="s">
        <v>221</v>
      </c>
    </row>
    <row r="113" spans="23:26" x14ac:dyDescent="0.25">
      <c r="W113" s="121">
        <v>2008</v>
      </c>
      <c r="X113" s="42" t="s">
        <v>222</v>
      </c>
      <c r="Y113" s="42" t="s">
        <v>149</v>
      </c>
      <c r="Z113" s="121" t="s">
        <v>222</v>
      </c>
    </row>
    <row r="114" spans="23:26" x14ac:dyDescent="0.25">
      <c r="W114" s="121">
        <v>2009</v>
      </c>
      <c r="X114" s="42" t="s">
        <v>218</v>
      </c>
      <c r="Y114" s="42" t="s">
        <v>150</v>
      </c>
      <c r="Z114" s="121" t="s">
        <v>223</v>
      </c>
    </row>
    <row r="115" spans="23:26" x14ac:dyDescent="0.25">
      <c r="W115" s="121">
        <v>2010</v>
      </c>
      <c r="X115" s="42" t="s">
        <v>223</v>
      </c>
      <c r="Y115" s="42" t="s">
        <v>151</v>
      </c>
      <c r="Z115" s="121" t="s">
        <v>223</v>
      </c>
    </row>
    <row r="116" spans="23:26" x14ac:dyDescent="0.25">
      <c r="W116" s="121">
        <v>2011</v>
      </c>
      <c r="X116" s="42" t="s">
        <v>220</v>
      </c>
      <c r="Y116" s="42" t="s">
        <v>152</v>
      </c>
      <c r="Z116" s="121" t="s">
        <v>224</v>
      </c>
    </row>
    <row r="117" spans="23:26" x14ac:dyDescent="0.25">
      <c r="W117" s="121">
        <v>2012</v>
      </c>
      <c r="X117" s="42" t="s">
        <v>221</v>
      </c>
      <c r="Y117" s="42" t="s">
        <v>141</v>
      </c>
      <c r="Z117" s="121" t="s">
        <v>217</v>
      </c>
    </row>
    <row r="118" spans="23:26" x14ac:dyDescent="0.25">
      <c r="W118" s="121">
        <v>2013</v>
      </c>
      <c r="X118" s="42" t="s">
        <v>271</v>
      </c>
      <c r="Y118" s="42" t="s">
        <v>142</v>
      </c>
      <c r="Z118" s="121" t="s">
        <v>217</v>
      </c>
    </row>
    <row r="119" spans="23:26" x14ac:dyDescent="0.25">
      <c r="W119" s="121">
        <v>2014</v>
      </c>
      <c r="X119" s="42" t="s">
        <v>217</v>
      </c>
      <c r="Y119" s="42" t="s">
        <v>143</v>
      </c>
      <c r="Z119" s="121" t="s">
        <v>218</v>
      </c>
    </row>
    <row r="120" spans="23:26" x14ac:dyDescent="0.25">
      <c r="W120" s="121">
        <v>2015</v>
      </c>
      <c r="X120" s="42" t="s">
        <v>224</v>
      </c>
      <c r="Y120" s="42" t="s">
        <v>144</v>
      </c>
      <c r="Z120" s="121" t="s">
        <v>219</v>
      </c>
    </row>
    <row r="121" spans="23:26" x14ac:dyDescent="0.25">
      <c r="W121" s="121">
        <v>2016</v>
      </c>
      <c r="X121" s="42" t="s">
        <v>219</v>
      </c>
      <c r="Y121" s="42" t="s">
        <v>145</v>
      </c>
      <c r="Z121" s="121" t="s">
        <v>219</v>
      </c>
    </row>
    <row r="122" spans="23:26" x14ac:dyDescent="0.25">
      <c r="W122" s="121">
        <v>2017</v>
      </c>
      <c r="X122" s="42" t="s">
        <v>222</v>
      </c>
      <c r="Y122" s="42" t="s">
        <v>146</v>
      </c>
      <c r="Z122" s="121" t="s">
        <v>220</v>
      </c>
    </row>
    <row r="123" spans="23:26" x14ac:dyDescent="0.25">
      <c r="W123" s="121">
        <v>2018</v>
      </c>
      <c r="X123" s="42" t="s">
        <v>218</v>
      </c>
      <c r="Y123" s="42" t="s">
        <v>147</v>
      </c>
      <c r="Z123" s="121" t="s">
        <v>221</v>
      </c>
    </row>
    <row r="124" spans="23:26" x14ac:dyDescent="0.25">
      <c r="W124" s="121">
        <v>2019</v>
      </c>
      <c r="X124" s="42" t="s">
        <v>223</v>
      </c>
      <c r="Y124" s="42" t="s">
        <v>148</v>
      </c>
      <c r="Z124" s="121" t="s">
        <v>221</v>
      </c>
    </row>
    <row r="125" spans="23:26" x14ac:dyDescent="0.25">
      <c r="W125" s="121">
        <v>2020</v>
      </c>
      <c r="X125" s="42" t="s">
        <v>220</v>
      </c>
      <c r="Y125" s="42" t="s">
        <v>149</v>
      </c>
      <c r="Z125" s="121" t="s">
        <v>222</v>
      </c>
    </row>
    <row r="126" spans="23:26" x14ac:dyDescent="0.25">
      <c r="W126" s="121">
        <v>2021</v>
      </c>
      <c r="X126" s="42" t="s">
        <v>221</v>
      </c>
      <c r="Y126" s="42" t="s">
        <v>150</v>
      </c>
      <c r="Z126" s="121" t="s">
        <v>223</v>
      </c>
    </row>
    <row r="127" spans="23:26" x14ac:dyDescent="0.25">
      <c r="W127" s="121">
        <v>2022</v>
      </c>
      <c r="X127" s="42" t="s">
        <v>271</v>
      </c>
      <c r="Y127" s="42" t="s">
        <v>151</v>
      </c>
      <c r="Z127" s="121" t="s">
        <v>223</v>
      </c>
    </row>
    <row r="128" spans="23:26" x14ac:dyDescent="0.25">
      <c r="W128" s="121">
        <v>2023</v>
      </c>
      <c r="X128" s="42" t="s">
        <v>217</v>
      </c>
      <c r="Y128" s="42" t="s">
        <v>152</v>
      </c>
      <c r="Z128" s="121" t="s">
        <v>224</v>
      </c>
    </row>
    <row r="129" spans="23:26" x14ac:dyDescent="0.25">
      <c r="W129" s="121">
        <v>2024</v>
      </c>
      <c r="X129" s="42" t="s">
        <v>224</v>
      </c>
      <c r="Y129" s="42" t="s">
        <v>141</v>
      </c>
      <c r="Z129" s="121" t="s">
        <v>217</v>
      </c>
    </row>
    <row r="130" spans="23:26" x14ac:dyDescent="0.25">
      <c r="W130" s="121">
        <v>2025</v>
      </c>
      <c r="X130" s="42" t="s">
        <v>219</v>
      </c>
      <c r="Y130" s="42" t="s">
        <v>142</v>
      </c>
      <c r="Z130" s="121" t="s">
        <v>217</v>
      </c>
    </row>
    <row r="131" spans="23:26" x14ac:dyDescent="0.25">
      <c r="W131" s="121">
        <v>2026</v>
      </c>
      <c r="X131" s="42" t="s">
        <v>222</v>
      </c>
      <c r="Y131" s="42" t="s">
        <v>143</v>
      </c>
      <c r="Z131" s="121" t="s">
        <v>218</v>
      </c>
    </row>
    <row r="132" spans="23:26" x14ac:dyDescent="0.25">
      <c r="W132" s="121">
        <v>2027</v>
      </c>
      <c r="X132" s="42" t="s">
        <v>218</v>
      </c>
      <c r="Y132" s="42" t="s">
        <v>144</v>
      </c>
      <c r="Z132" s="121" t="s">
        <v>219</v>
      </c>
    </row>
    <row r="133" spans="23:26" x14ac:dyDescent="0.25">
      <c r="W133" s="121">
        <v>2028</v>
      </c>
      <c r="X133" s="42" t="s">
        <v>223</v>
      </c>
      <c r="Y133" s="42" t="s">
        <v>145</v>
      </c>
      <c r="Z133" s="121" t="s">
        <v>219</v>
      </c>
    </row>
    <row r="134" spans="23:26" x14ac:dyDescent="0.25">
      <c r="W134" s="121">
        <v>2029</v>
      </c>
      <c r="X134" s="42" t="s">
        <v>220</v>
      </c>
      <c r="Y134" s="42" t="s">
        <v>146</v>
      </c>
      <c r="Z134" s="121" t="s">
        <v>220</v>
      </c>
    </row>
    <row r="135" spans="23:26" x14ac:dyDescent="0.25">
      <c r="W135" s="121">
        <v>2030</v>
      </c>
      <c r="X135" s="42" t="s">
        <v>221</v>
      </c>
      <c r="Y135" s="42" t="s">
        <v>147</v>
      </c>
      <c r="Z135" s="121" t="s">
        <v>221</v>
      </c>
    </row>
    <row r="136" spans="23:26" x14ac:dyDescent="0.25">
      <c r="W136" s="121">
        <v>2031</v>
      </c>
      <c r="X136" s="42" t="s">
        <v>271</v>
      </c>
      <c r="Y136" s="42" t="s">
        <v>148</v>
      </c>
      <c r="Z136" s="121" t="s">
        <v>221</v>
      </c>
    </row>
    <row r="137" spans="23:26" x14ac:dyDescent="0.25">
      <c r="W137" s="121">
        <v>2032</v>
      </c>
      <c r="X137" s="42" t="s">
        <v>217</v>
      </c>
      <c r="Y137" s="42" t="s">
        <v>149</v>
      </c>
      <c r="Z137" s="121" t="s">
        <v>222</v>
      </c>
    </row>
    <row r="138" spans="23:26" x14ac:dyDescent="0.25">
      <c r="W138" s="121">
        <v>2033</v>
      </c>
      <c r="X138" s="42" t="s">
        <v>224</v>
      </c>
      <c r="Y138" s="42" t="s">
        <v>150</v>
      </c>
      <c r="Z138" s="121" t="s">
        <v>223</v>
      </c>
    </row>
    <row r="139" spans="23:26" x14ac:dyDescent="0.25">
      <c r="W139" s="121">
        <v>2034</v>
      </c>
      <c r="X139" s="42" t="s">
        <v>219</v>
      </c>
      <c r="Y139" s="42" t="s">
        <v>151</v>
      </c>
      <c r="Z139" s="121" t="s">
        <v>223</v>
      </c>
    </row>
    <row r="140" spans="23:26" x14ac:dyDescent="0.25">
      <c r="W140" s="121">
        <v>2035</v>
      </c>
      <c r="X140" s="42" t="s">
        <v>222</v>
      </c>
      <c r="Y140" s="42" t="s">
        <v>152</v>
      </c>
      <c r="Z140" s="121" t="s">
        <v>224</v>
      </c>
    </row>
    <row r="141" spans="23:26" x14ac:dyDescent="0.25">
      <c r="W141" s="121">
        <v>2036</v>
      </c>
      <c r="X141" s="42" t="s">
        <v>218</v>
      </c>
      <c r="Y141" s="42" t="s">
        <v>141</v>
      </c>
      <c r="Z141" s="121" t="s">
        <v>217</v>
      </c>
    </row>
    <row r="142" spans="23:26" x14ac:dyDescent="0.25">
      <c r="W142" s="121">
        <v>2037</v>
      </c>
      <c r="X142" s="42" t="s">
        <v>223</v>
      </c>
      <c r="Y142" s="42" t="s">
        <v>142</v>
      </c>
      <c r="Z142" s="121" t="s">
        <v>217</v>
      </c>
    </row>
    <row r="143" spans="23:26" x14ac:dyDescent="0.25">
      <c r="W143" s="121">
        <v>2038</v>
      </c>
      <c r="X143" s="42" t="s">
        <v>220</v>
      </c>
      <c r="Y143" s="42" t="s">
        <v>143</v>
      </c>
      <c r="Z143" s="121" t="s">
        <v>218</v>
      </c>
    </row>
    <row r="144" spans="23:26" x14ac:dyDescent="0.25">
      <c r="W144" s="121">
        <v>2039</v>
      </c>
      <c r="X144" s="42" t="s">
        <v>221</v>
      </c>
      <c r="Y144" s="42" t="s">
        <v>144</v>
      </c>
      <c r="Z144" s="121" t="s">
        <v>219</v>
      </c>
    </row>
    <row r="145" spans="23:26" x14ac:dyDescent="0.25">
      <c r="W145" s="121">
        <v>2040</v>
      </c>
      <c r="X145" s="42" t="s">
        <v>271</v>
      </c>
      <c r="Y145" s="42" t="s">
        <v>145</v>
      </c>
      <c r="Z145" s="121" t="s">
        <v>219</v>
      </c>
    </row>
    <row r="146" spans="23:26" x14ac:dyDescent="0.25">
      <c r="W146" s="121">
        <v>2041</v>
      </c>
      <c r="X146" s="42" t="s">
        <v>217</v>
      </c>
      <c r="Y146" s="42" t="s">
        <v>146</v>
      </c>
      <c r="Z146" s="121" t="s">
        <v>220</v>
      </c>
    </row>
    <row r="147" spans="23:26" x14ac:dyDescent="0.25">
      <c r="W147" s="121">
        <v>2042</v>
      </c>
      <c r="X147" s="42" t="s">
        <v>224</v>
      </c>
      <c r="Y147" s="42" t="s">
        <v>147</v>
      </c>
      <c r="Z147" s="121" t="s">
        <v>221</v>
      </c>
    </row>
    <row r="148" spans="23:26" x14ac:dyDescent="0.25">
      <c r="W148" s="121">
        <v>2043</v>
      </c>
      <c r="X148" s="42" t="s">
        <v>219</v>
      </c>
      <c r="Y148" s="42" t="s">
        <v>148</v>
      </c>
      <c r="Z148" s="121" t="s">
        <v>221</v>
      </c>
    </row>
  </sheetData>
  <dataValidations count="5">
    <dataValidation type="list" allowBlank="1" sqref="D4" xr:uid="{E1629AD2-DFBA-48F2-BB3C-3497F3DBC6A3}">
      <formula1>$N$5:$N$13</formula1>
    </dataValidation>
    <dataValidation type="list" allowBlank="1" sqref="B4" xr:uid="{8184D537-6488-4202-927A-2078885A1BAA}">
      <formula1>$M$5:$M$12</formula1>
    </dataValidation>
    <dataValidation type="list" allowBlank="1" sqref="B7" xr:uid="{34BB61FA-BD5F-4BEC-9653-4C627DBDCA07}">
      <formula1>$O$5:$O$6</formula1>
    </dataValidation>
    <dataValidation type="list" allowBlank="1" sqref="B10" xr:uid="{3114E8DD-A501-4404-A787-0F55A952ED04}">
      <formula1>$P$5:$P$48</formula1>
    </dataValidation>
    <dataValidation type="list" allowBlank="1" sqref="D23:D30" xr:uid="{F32DA8A6-9390-48A2-8EF2-7C713A422CD1}">
      <formula1>$M$15:$M$23</formula1>
    </dataValidation>
  </dataValidations>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01C8-D6E0-4BCF-8F71-0E1E03AC5AC2}">
  <dimension ref="A2:AC49"/>
  <sheetViews>
    <sheetView topLeftCell="F1" zoomScaleNormal="100" workbookViewId="0">
      <selection activeCell="P15" sqref="P15"/>
    </sheetView>
  </sheetViews>
  <sheetFormatPr baseColWidth="10" defaultRowHeight="15" x14ac:dyDescent="0.25"/>
  <cols>
    <col min="2" max="2" width="35.140625" bestFit="1" customWidth="1"/>
    <col min="4" max="4" width="8.42578125" customWidth="1"/>
    <col min="8" max="8" width="8.28515625" customWidth="1"/>
    <col min="12" max="12" width="8" customWidth="1"/>
    <col min="14" max="14" width="40" bestFit="1" customWidth="1"/>
    <col min="16" max="16" width="29.7109375" customWidth="1"/>
    <col min="17" max="17" width="18.140625" customWidth="1"/>
    <col min="18" max="18" width="20.42578125" customWidth="1"/>
    <col min="20" max="20" width="36.140625" customWidth="1"/>
  </cols>
  <sheetData>
    <row r="2" spans="2:29" ht="36" x14ac:dyDescent="0.55000000000000004">
      <c r="B2" s="167" t="s">
        <v>132</v>
      </c>
      <c r="C2" s="167"/>
      <c r="D2" s="167"/>
      <c r="E2" s="167"/>
      <c r="F2" s="167"/>
      <c r="G2" s="167"/>
      <c r="H2" s="167"/>
      <c r="I2" s="167"/>
      <c r="J2" s="167"/>
      <c r="K2" s="167"/>
      <c r="L2" s="167"/>
      <c r="M2" s="167"/>
      <c r="N2" s="167"/>
      <c r="P2" s="167" t="s">
        <v>133</v>
      </c>
      <c r="Q2" s="167"/>
      <c r="R2" s="167"/>
      <c r="S2" s="167"/>
      <c r="T2" s="167"/>
    </row>
    <row r="3" spans="2:29" ht="15.75" thickBot="1" x14ac:dyDescent="0.3"/>
    <row r="4" spans="2:29" ht="24.75" thickTop="1" thickBot="1" x14ac:dyDescent="0.4">
      <c r="F4" s="1"/>
      <c r="P4" s="101"/>
      <c r="Q4" s="86"/>
      <c r="R4" s="99" t="s">
        <v>143</v>
      </c>
      <c r="S4" s="86"/>
      <c r="T4" s="88"/>
      <c r="AB4" s="8"/>
      <c r="AC4" s="8"/>
    </row>
    <row r="5" spans="2:29" ht="32.25" thickTop="1" x14ac:dyDescent="0.5">
      <c r="B5" s="59" t="s">
        <v>14</v>
      </c>
      <c r="C5" s="60"/>
      <c r="D5" s="60"/>
      <c r="E5" s="60"/>
      <c r="F5" s="60"/>
      <c r="G5" s="60"/>
      <c r="H5" s="60" t="s">
        <v>15</v>
      </c>
      <c r="I5" s="60"/>
      <c r="J5" s="60"/>
      <c r="K5" s="60"/>
      <c r="L5" s="60"/>
      <c r="M5" s="60"/>
      <c r="N5" s="61" t="s">
        <v>16</v>
      </c>
      <c r="P5" s="102" t="s">
        <v>142</v>
      </c>
      <c r="Q5" s="81"/>
      <c r="R5" s="100" t="s">
        <v>15</v>
      </c>
      <c r="S5" s="81"/>
      <c r="T5" s="89" t="s">
        <v>144</v>
      </c>
      <c r="U5" s="81"/>
      <c r="V5" s="4"/>
      <c r="W5" s="81"/>
      <c r="X5" s="81"/>
      <c r="Y5" s="81"/>
      <c r="Z5" s="81"/>
      <c r="AB5" s="1"/>
      <c r="AC5" s="1"/>
    </row>
    <row r="6" spans="2:29" ht="31.5" x14ac:dyDescent="0.5">
      <c r="B6" s="62"/>
      <c r="C6" s="63">
        <f ca="1">IF(G10="+",E41,M41)</f>
        <v>7</v>
      </c>
      <c r="D6" s="64"/>
      <c r="E6" s="65">
        <f ca="1">IF(I10="+",E35,M35)</f>
        <v>5</v>
      </c>
      <c r="F6" s="66"/>
      <c r="G6" s="63">
        <f ca="1">IF(G10="+",F41,N41)</f>
        <v>3</v>
      </c>
      <c r="H6" s="67"/>
      <c r="I6" s="65">
        <f ca="1">IF(I10="+",F35,N35)</f>
        <v>1</v>
      </c>
      <c r="J6" s="66"/>
      <c r="K6" s="63">
        <f ca="1">IF(G10="+",G41,O41)</f>
        <v>5</v>
      </c>
      <c r="L6" s="64"/>
      <c r="M6" s="65">
        <f ca="1">IF(I10="+",G35,O35)</f>
        <v>3</v>
      </c>
      <c r="N6" s="68"/>
      <c r="P6" s="103" t="s">
        <v>14</v>
      </c>
      <c r="Q6" s="85">
        <f ca="1">IF(Q27&gt;9,SUMPRODUCT(VALUE(MID(Q27,ROW(INDIRECT("$b1:$A"&amp;LEN(Q27))),1))),Q27)</f>
        <v>4</v>
      </c>
      <c r="R6" s="85">
        <f ca="1">IF(R27&gt;9,SUMPRODUCT(VALUE(MID(R27,ROW(INDIRECT("$b1:$A"&amp;LEN(R27))),1))),R27)</f>
        <v>9</v>
      </c>
      <c r="S6" s="85">
        <f ca="1">IF(S27&gt;9,SUMPRODUCT(VALUE(MID(S27,ROW(INDIRECT("$b1:$A"&amp;LEN(S27))),1))),S27)</f>
        <v>2</v>
      </c>
      <c r="T6" s="90" t="s">
        <v>16</v>
      </c>
      <c r="AB6" s="1"/>
      <c r="AC6" s="1"/>
    </row>
    <row r="7" spans="2:29" ht="31.5" x14ac:dyDescent="0.5">
      <c r="B7" s="62"/>
      <c r="C7" s="69"/>
      <c r="D7" s="70">
        <f ca="1">IF(D25&gt;9,SUMPRODUCT(VALUE(MID(D25,ROW(INDIRECT("$b1:$A"&amp;LEN(D25))),1))),D25)</f>
        <v>6</v>
      </c>
      <c r="E7" s="71"/>
      <c r="F7" s="66"/>
      <c r="G7" s="72"/>
      <c r="H7" s="70">
        <f ca="1">IF(H25&gt;9,SUMPRODUCT(VALUE(MID(H25,ROW(INDIRECT("$b1:$A"&amp;LEN(H25))),1))),H25)</f>
        <v>2</v>
      </c>
      <c r="I7" s="71"/>
      <c r="J7" s="66"/>
      <c r="K7" s="72"/>
      <c r="L7" s="70">
        <f ca="1">IF(L25&gt;9,SUMPRODUCT(VALUE(MID(L25,ROW(INDIRECT("$b1:$A"&amp;LEN(L25))),1))),L25)</f>
        <v>4</v>
      </c>
      <c r="M7" s="73"/>
      <c r="N7" s="68"/>
      <c r="P7" s="104" t="s">
        <v>141</v>
      </c>
      <c r="Q7" s="4"/>
      <c r="R7" s="4"/>
      <c r="S7" s="4"/>
      <c r="T7" s="91" t="s">
        <v>145</v>
      </c>
      <c r="AB7" s="1"/>
      <c r="AC7" s="1"/>
    </row>
    <row r="8" spans="2:29" ht="31.5" x14ac:dyDescent="0.5">
      <c r="B8" s="62"/>
      <c r="C8" s="74"/>
      <c r="D8" s="66"/>
      <c r="E8" s="66"/>
      <c r="F8" s="66"/>
      <c r="G8" s="66"/>
      <c r="H8" s="66"/>
      <c r="I8" s="66"/>
      <c r="J8" s="66"/>
      <c r="K8" s="66"/>
      <c r="L8" s="66"/>
      <c r="M8" s="74"/>
      <c r="N8" s="68"/>
      <c r="P8" s="105"/>
      <c r="Q8" s="4"/>
      <c r="R8" s="4"/>
      <c r="S8" s="4"/>
      <c r="T8" s="92"/>
      <c r="AB8" s="1"/>
      <c r="AC8" s="1"/>
    </row>
    <row r="9" spans="2:29" ht="31.5" x14ac:dyDescent="0.5">
      <c r="B9" s="75" t="s">
        <v>13</v>
      </c>
      <c r="C9" s="63">
        <f ca="1">IF(G10="+",E42,M42)</f>
        <v>6</v>
      </c>
      <c r="D9" s="64"/>
      <c r="E9" s="65">
        <f ca="1">IF(I10="+",E36,M36)</f>
        <v>4</v>
      </c>
      <c r="F9" s="66"/>
      <c r="G9" s="63">
        <f ca="1">B42</f>
        <v>8</v>
      </c>
      <c r="H9" s="64"/>
      <c r="I9" s="76">
        <f ca="1">B36</f>
        <v>6</v>
      </c>
      <c r="J9" s="66"/>
      <c r="K9" s="63">
        <f ca="1">IF(G10="+",G42,O42)</f>
        <v>1</v>
      </c>
      <c r="L9" s="64"/>
      <c r="M9" s="65">
        <f ca="1">IF(I10="+",G36,O36)</f>
        <v>8</v>
      </c>
      <c r="N9" s="77" t="s">
        <v>17</v>
      </c>
      <c r="P9" s="106" t="s">
        <v>13</v>
      </c>
      <c r="Q9" s="85">
        <f ca="1">IF(Q28&gt;9,SUMPRODUCT(VALUE(MID(Q28,ROW(INDIRECT("$b1:$A"&amp;LEN(Q28))),1))),Q28)</f>
        <v>3</v>
      </c>
      <c r="R9" s="84">
        <f>R28</f>
        <v>5</v>
      </c>
      <c r="S9" s="85">
        <f ca="1">IF(S28&gt;9,SUMPRODUCT(VALUE(MID(S28,ROW(INDIRECT("$b1:$A"&amp;LEN(S28))),1))),S28)</f>
        <v>7</v>
      </c>
      <c r="T9" s="93" t="s">
        <v>17</v>
      </c>
      <c r="AB9" s="1"/>
      <c r="AC9" s="1"/>
    </row>
    <row r="10" spans="2:29" ht="31.5" x14ac:dyDescent="0.5">
      <c r="B10" s="75"/>
      <c r="C10" s="69"/>
      <c r="D10" s="70">
        <f ca="1">IF(D28&gt;9,SUMPRODUCT(VALUE(MID(D28,ROW(INDIRECT("$b1:$A"&amp;LEN(D28))),1))),D28)</f>
        <v>5</v>
      </c>
      <c r="E10" s="71"/>
      <c r="F10" s="66"/>
      <c r="G10" s="72" t="str">
        <f ca="1">IF(OR(G9=1,G9=3,G9=7,G9=9),T42,IF(OR(G9=2,G9=4,G9=6,G9=8),S42,IF(OR(G9=5),U42,0)))</f>
        <v>+</v>
      </c>
      <c r="H10" s="78">
        <f>Eingabe!D7</f>
        <v>7</v>
      </c>
      <c r="I10" s="71" t="str">
        <f ca="1">IF(OR(I9=1,I9=3,I9=7,I9=9),T36,IF(OR(I9=2,I9=4,I9=6,I9=8),S36,IF(OR(I9=5),U36,0)))</f>
        <v>+</v>
      </c>
      <c r="J10" s="66"/>
      <c r="K10" s="72"/>
      <c r="L10" s="70">
        <f ca="1">IF(L28&gt;9,SUMPRODUCT(VALUE(MID(L28,ROW(INDIRECT("$b1:$A"&amp;LEN(L28))),1))),L28)</f>
        <v>9</v>
      </c>
      <c r="M10" s="73"/>
      <c r="N10" s="68"/>
      <c r="P10" s="107" t="s">
        <v>152</v>
      </c>
      <c r="Q10" s="4"/>
      <c r="R10" s="164">
        <f>Eingabe!B10</f>
        <v>2022</v>
      </c>
      <c r="S10" s="4"/>
      <c r="T10" s="94" t="s">
        <v>146</v>
      </c>
      <c r="AB10" s="1"/>
      <c r="AC10" s="1"/>
    </row>
    <row r="11" spans="2:29" ht="31.5" x14ac:dyDescent="0.5">
      <c r="B11" s="75"/>
      <c r="C11" s="74"/>
      <c r="D11" s="66"/>
      <c r="E11" s="66"/>
      <c r="F11" s="66"/>
      <c r="G11" s="66"/>
      <c r="H11" s="66"/>
      <c r="I11" s="66"/>
      <c r="J11" s="66"/>
      <c r="K11" s="66"/>
      <c r="L11" s="66"/>
      <c r="M11" s="74"/>
      <c r="N11" s="68"/>
      <c r="P11" s="105"/>
      <c r="Q11" s="4"/>
      <c r="R11" s="4"/>
      <c r="S11" s="4"/>
      <c r="T11" s="92"/>
      <c r="AB11" s="1"/>
      <c r="AC11" s="1"/>
    </row>
    <row r="12" spans="2:29" ht="31.5" x14ac:dyDescent="0.5">
      <c r="B12" s="75"/>
      <c r="C12" s="63">
        <f ca="1">IF(G10="+",E43,M43)</f>
        <v>2</v>
      </c>
      <c r="D12" s="64"/>
      <c r="E12" s="65">
        <f ca="1">IF(I10="+",E37,M37)</f>
        <v>9</v>
      </c>
      <c r="F12" s="66"/>
      <c r="G12" s="63">
        <f ca="1">IF(G10="+",F43,N43)</f>
        <v>4</v>
      </c>
      <c r="H12" s="64"/>
      <c r="I12" s="65">
        <f ca="1">IF(I10="+",F37,N37)</f>
        <v>2</v>
      </c>
      <c r="J12" s="66"/>
      <c r="K12" s="63">
        <f ca="1">IF(G10="+",G43,O43)</f>
        <v>9</v>
      </c>
      <c r="L12" s="64"/>
      <c r="M12" s="65">
        <f ca="1">IF(I10="+",G37,O37)</f>
        <v>7</v>
      </c>
      <c r="N12" s="68"/>
      <c r="P12" s="108" t="s">
        <v>151</v>
      </c>
      <c r="Q12" s="85">
        <f ca="1">IF(Q29&gt;9,SUMPRODUCT(VALUE(MID(Q29,ROW(INDIRECT("$b1:$A"&amp;LEN(Q29))),1))),Q29)</f>
        <v>8</v>
      </c>
      <c r="R12" s="85">
        <f ca="1">IF(R29&gt;9,SUMPRODUCT(VALUE(MID(R29,ROW(INDIRECT("$b1:$A"&amp;LEN(R29))),1))),R29)</f>
        <v>1</v>
      </c>
      <c r="S12" s="85">
        <f ca="1">IF(S29&gt;9,SUMPRODUCT(VALUE(MID(S29,ROW(INDIRECT("$b1:$A"&amp;LEN(S29))),1))),S29)</f>
        <v>6</v>
      </c>
      <c r="T12" s="95" t="s">
        <v>147</v>
      </c>
      <c r="AB12" s="1"/>
      <c r="AC12" s="1"/>
    </row>
    <row r="13" spans="2:29" ht="31.5" x14ac:dyDescent="0.5">
      <c r="B13" s="5"/>
      <c r="C13" s="69"/>
      <c r="D13" s="70">
        <f ca="1">IF(D31&gt;9,SUMPRODUCT(VALUE(MID(D31,ROW(INDIRECT("$b1:$A"&amp;LEN(D31))),1))),D31)</f>
        <v>1</v>
      </c>
      <c r="E13" s="71"/>
      <c r="F13" s="66"/>
      <c r="G13" s="72"/>
      <c r="H13" s="70">
        <f ca="1">IF(H31&gt;9,SUMPRODUCT(VALUE(MID(H31,ROW(INDIRECT("$b1:$A"&amp;LEN(H31))),1))),H31)</f>
        <v>3</v>
      </c>
      <c r="I13" s="71"/>
      <c r="J13" s="74"/>
      <c r="K13" s="69"/>
      <c r="L13" s="70">
        <f ca="1">IF(L31&gt;9,SUMPRODUCT(VALUE(MID(L31,ROW(INDIRECT("$b1:$A"&amp;LEN(L31))),1))),L31)</f>
        <v>8</v>
      </c>
      <c r="M13" s="73"/>
      <c r="N13" s="6"/>
      <c r="P13" s="109" t="s">
        <v>12</v>
      </c>
      <c r="Q13" s="4"/>
      <c r="R13" s="4"/>
      <c r="S13" s="4"/>
      <c r="T13" s="96" t="s">
        <v>18</v>
      </c>
      <c r="AB13" s="1"/>
      <c r="AC13" s="1"/>
    </row>
    <row r="14" spans="2:29" ht="32.25" thickBot="1" x14ac:dyDescent="0.55000000000000004">
      <c r="B14" s="82" t="s">
        <v>12</v>
      </c>
      <c r="C14" s="79"/>
      <c r="D14" s="79"/>
      <c r="E14" s="79"/>
      <c r="F14" s="79"/>
      <c r="G14" s="79"/>
      <c r="H14" s="80" t="s">
        <v>11</v>
      </c>
      <c r="I14" s="79"/>
      <c r="J14" s="79"/>
      <c r="K14" s="79"/>
      <c r="L14" s="79"/>
      <c r="M14" s="79"/>
      <c r="N14" s="83" t="s">
        <v>18</v>
      </c>
      <c r="P14" s="110" t="s">
        <v>150</v>
      </c>
      <c r="Q14" s="74"/>
      <c r="R14" s="112" t="s">
        <v>11</v>
      </c>
      <c r="S14" s="74"/>
      <c r="T14" s="97" t="s">
        <v>148</v>
      </c>
      <c r="U14" s="74"/>
      <c r="V14" s="4"/>
      <c r="W14" s="74"/>
      <c r="X14" s="74"/>
      <c r="Y14" s="74"/>
      <c r="Z14" s="74"/>
      <c r="AA14" s="74"/>
      <c r="AB14" s="1"/>
      <c r="AC14" s="1"/>
    </row>
    <row r="15" spans="2:29" ht="24.75" thickTop="1" thickBot="1" x14ac:dyDescent="0.4">
      <c r="P15" s="111"/>
      <c r="Q15" s="87"/>
      <c r="R15" s="113" t="s">
        <v>149</v>
      </c>
      <c r="S15" s="87"/>
      <c r="T15" s="98"/>
      <c r="AB15" s="1"/>
      <c r="AC15" s="1"/>
    </row>
    <row r="16" spans="2:29" ht="15.75" thickTop="1" x14ac:dyDescent="0.25">
      <c r="AB16" s="1"/>
      <c r="AC16" s="1"/>
    </row>
    <row r="17" spans="4:29" ht="33.75" x14ac:dyDescent="0.4">
      <c r="D17" s="143" t="s">
        <v>116</v>
      </c>
      <c r="N17" s="55" t="str">
        <f>Eingabe!B7</f>
        <v>2. oder 3. Sektor</v>
      </c>
      <c r="P17" s="158" t="s">
        <v>138</v>
      </c>
      <c r="Q17" s="159" t="str">
        <f>Eingabe!B13</f>
        <v>Tiger</v>
      </c>
      <c r="R17" s="160"/>
      <c r="AB17" s="1"/>
      <c r="AC17" s="1"/>
    </row>
    <row r="18" spans="4:29" ht="26.25" x14ac:dyDescent="0.4">
      <c r="D18" s="143" t="s">
        <v>117</v>
      </c>
      <c r="P18" s="158" t="s">
        <v>139</v>
      </c>
      <c r="Q18" s="161" t="str">
        <f>Eingabe!B16</f>
        <v>Affe</v>
      </c>
      <c r="R18" s="162"/>
      <c r="AB18" s="1"/>
      <c r="AC18" s="1"/>
    </row>
    <row r="19" spans="4:29" ht="26.25" x14ac:dyDescent="0.4">
      <c r="P19" s="158" t="s">
        <v>140</v>
      </c>
      <c r="Q19" s="163" t="str">
        <f>Eingabe!B19</f>
        <v>Ratte</v>
      </c>
      <c r="R19" s="162"/>
      <c r="AB19" s="1"/>
      <c r="AC19" s="1"/>
    </row>
    <row r="20" spans="4:29" ht="28.5" x14ac:dyDescent="0.45">
      <c r="D20" s="145" t="s">
        <v>284</v>
      </c>
      <c r="G20" s="146">
        <f ca="1">IF(AND(I10="-",G10="+"),1,IF(AND(I10="+",G10="-"),2,IF(AND(I10="+",G10="+"),3,IF(AND(I10="-",G10="-"),4,0))))</f>
        <v>3</v>
      </c>
      <c r="H20" s="147" t="str">
        <f ca="1">IF(G20=1,"Leuchtendes Geld, sinkende Gesundheit",IF(G20=2,"Leuchtende Gesundheit, sinkendes Geld",IF(G20=3,"Linie von Feuergruben",IF(G20=4,"Linie von wertvollen Perlen",0))))</f>
        <v>Linie von Feuergruben</v>
      </c>
      <c r="I20" s="148"/>
      <c r="J20" s="148"/>
      <c r="K20" s="148"/>
      <c r="L20" s="148"/>
      <c r="M20" s="148"/>
      <c r="N20" s="148"/>
      <c r="AB20" s="1"/>
      <c r="AC20" s="1"/>
    </row>
    <row r="21" spans="4:29" x14ac:dyDescent="0.25">
      <c r="AB21" s="1"/>
      <c r="AC21" s="1"/>
    </row>
    <row r="22" spans="4:29" x14ac:dyDescent="0.25">
      <c r="AB22" s="1"/>
      <c r="AC22" s="1"/>
    </row>
    <row r="23" spans="4:29" x14ac:dyDescent="0.25">
      <c r="AB23" s="1"/>
      <c r="AC23" s="1"/>
    </row>
    <row r="24" spans="4:29" ht="18.75" x14ac:dyDescent="0.3">
      <c r="H24" s="2" t="s">
        <v>21</v>
      </c>
      <c r="AB24" s="1"/>
      <c r="AC24" s="1"/>
    </row>
    <row r="25" spans="4:29" ht="18.75" x14ac:dyDescent="0.3">
      <c r="D25" s="2">
        <f>H28+8</f>
        <v>15</v>
      </c>
      <c r="E25" s="2"/>
      <c r="F25" s="2"/>
      <c r="G25" s="2"/>
      <c r="H25" s="2">
        <f>H28+4</f>
        <v>11</v>
      </c>
      <c r="I25" s="2"/>
      <c r="J25" s="2"/>
      <c r="K25" s="2"/>
      <c r="L25" s="2">
        <f>H28+6</f>
        <v>13</v>
      </c>
      <c r="R25" s="2" t="s">
        <v>134</v>
      </c>
      <c r="AB25" s="1"/>
      <c r="AC25" s="1"/>
    </row>
    <row r="26" spans="4:29" ht="18.75" x14ac:dyDescent="0.3">
      <c r="D26" s="2"/>
      <c r="E26" s="2"/>
      <c r="F26" s="2"/>
      <c r="G26" s="2"/>
      <c r="H26" s="2"/>
      <c r="I26" s="2"/>
      <c r="J26" s="2"/>
      <c r="K26" s="2"/>
      <c r="L26" s="2"/>
      <c r="AB26" s="1"/>
      <c r="AC26" s="1"/>
    </row>
    <row r="27" spans="4:29" ht="18.75" x14ac:dyDescent="0.3">
      <c r="D27" s="2"/>
      <c r="E27" s="2"/>
      <c r="F27" s="2"/>
      <c r="G27" s="2"/>
      <c r="H27" s="2"/>
      <c r="I27" s="2"/>
      <c r="J27" s="2"/>
      <c r="K27" s="2"/>
      <c r="L27" s="2"/>
      <c r="Q27" s="2">
        <f>R28+8</f>
        <v>13</v>
      </c>
      <c r="R27" s="2">
        <f>R28+4</f>
        <v>9</v>
      </c>
      <c r="S27" s="2">
        <f>R28+6</f>
        <v>11</v>
      </c>
      <c r="AB27" s="1"/>
      <c r="AC27" s="1"/>
    </row>
    <row r="28" spans="4:29" ht="18.75" x14ac:dyDescent="0.3">
      <c r="D28" s="2">
        <f>H28+7</f>
        <v>14</v>
      </c>
      <c r="E28" s="2"/>
      <c r="F28" s="2"/>
      <c r="G28" s="2"/>
      <c r="H28" s="2">
        <f>Eingabe!D7</f>
        <v>7</v>
      </c>
      <c r="I28" s="2"/>
      <c r="J28" s="2"/>
      <c r="K28" s="2"/>
      <c r="L28" s="2">
        <f>H28+2</f>
        <v>9</v>
      </c>
      <c r="Q28" s="2">
        <f>R28+7</f>
        <v>12</v>
      </c>
      <c r="R28" s="2">
        <f>Eingabe!C10</f>
        <v>5</v>
      </c>
      <c r="S28" s="2">
        <f>R28+2</f>
        <v>7</v>
      </c>
      <c r="AB28" s="1"/>
      <c r="AC28" s="1"/>
    </row>
    <row r="29" spans="4:29" ht="18.75" x14ac:dyDescent="0.3">
      <c r="D29" s="2"/>
      <c r="E29" s="2"/>
      <c r="F29" s="2"/>
      <c r="G29" s="2"/>
      <c r="H29" s="2"/>
      <c r="I29" s="2"/>
      <c r="J29" s="2"/>
      <c r="K29" s="2"/>
      <c r="L29" s="2"/>
      <c r="Q29" s="2">
        <f>R28+3</f>
        <v>8</v>
      </c>
      <c r="R29" s="2">
        <f>R28+5</f>
        <v>10</v>
      </c>
      <c r="S29" s="2">
        <f>R28+1</f>
        <v>6</v>
      </c>
      <c r="AB29" s="1"/>
      <c r="AC29" s="1"/>
    </row>
    <row r="30" spans="4:29" ht="18.75" x14ac:dyDescent="0.3">
      <c r="D30" s="2"/>
      <c r="E30" s="2"/>
      <c r="F30" s="2"/>
      <c r="G30" s="2"/>
      <c r="H30" s="2"/>
      <c r="I30" s="2"/>
      <c r="J30" s="2"/>
      <c r="K30" s="2"/>
      <c r="L30" s="2"/>
      <c r="AB30" s="1"/>
      <c r="AC30" s="1"/>
    </row>
    <row r="31" spans="4:29" ht="18.75" x14ac:dyDescent="0.3">
      <c r="D31" s="2">
        <f>H28+3</f>
        <v>10</v>
      </c>
      <c r="E31" s="2"/>
      <c r="F31" s="2"/>
      <c r="G31" s="2"/>
      <c r="H31" s="2">
        <f>H28+5</f>
        <v>12</v>
      </c>
      <c r="I31" s="2"/>
      <c r="J31" s="2"/>
      <c r="K31" s="2"/>
      <c r="L31" s="2">
        <f>H28+1</f>
        <v>8</v>
      </c>
      <c r="AB31" s="1"/>
      <c r="AC31" s="1"/>
    </row>
    <row r="32" spans="4:29" x14ac:dyDescent="0.25">
      <c r="AB32" s="1"/>
      <c r="AC32" s="1"/>
    </row>
    <row r="33" spans="1:29" x14ac:dyDescent="0.25">
      <c r="AB33" s="1"/>
      <c r="AC33" s="1"/>
    </row>
    <row r="34" spans="1:29" ht="19.5" thickBot="1" x14ac:dyDescent="0.35">
      <c r="A34" s="9" t="s">
        <v>22</v>
      </c>
      <c r="B34" s="10"/>
      <c r="C34" s="10"/>
      <c r="F34" s="1" t="s">
        <v>24</v>
      </c>
      <c r="J34" s="1" t="s">
        <v>25</v>
      </c>
      <c r="N34" s="1" t="s">
        <v>25</v>
      </c>
      <c r="S34" s="1" t="s">
        <v>111</v>
      </c>
      <c r="T34" s="1" t="s">
        <v>112</v>
      </c>
      <c r="U34" s="1">
        <v>5</v>
      </c>
      <c r="AB34" s="1"/>
      <c r="AC34" s="1"/>
    </row>
    <row r="35" spans="1:29" ht="19.5" thickTop="1" x14ac:dyDescent="0.3">
      <c r="A35" s="11">
        <f ca="1">B36+8</f>
        <v>14</v>
      </c>
      <c r="B35" s="12">
        <f ca="1">B36+4</f>
        <v>10</v>
      </c>
      <c r="C35" s="13">
        <f ca="1">B36+6</f>
        <v>12</v>
      </c>
      <c r="E35" s="31">
        <f ca="1">IF(A35&gt;9,SUMPRODUCT(VALUE(MID(A35,ROW(INDIRECT("$b1:$A"&amp;LEN(A35))),1))),A35)</f>
        <v>5</v>
      </c>
      <c r="F35" s="32">
        <f ca="1">IF(B35&gt;9,SUMPRODUCT(VALUE(MID(B35,ROW(INDIRECT("$b1:$A"&amp;LEN(B35))),1))),B35)</f>
        <v>1</v>
      </c>
      <c r="G35" s="33">
        <f ca="1">IF(C35&gt;9,SUMPRODUCT(VALUE(MID(C35,ROW(INDIRECT("$b1:$A"&amp;LEN(C35))),1))),C35)</f>
        <v>3</v>
      </c>
      <c r="I35" s="21">
        <f ca="1">J36+1</f>
        <v>7</v>
      </c>
      <c r="J35" s="22">
        <f ca="1">J36+5</f>
        <v>11</v>
      </c>
      <c r="K35" s="23">
        <f ca="1">J36+3</f>
        <v>9</v>
      </c>
      <c r="M35" s="31">
        <f ca="1">IF(I35&gt;9,SUMPRODUCT(VALUE(MID(I35,ROW(INDIRECT("$b1:$A"&amp;LEN(I35))),1))),I35)</f>
        <v>7</v>
      </c>
      <c r="N35" s="32">
        <f ca="1">IF(J35&gt;9,SUMPRODUCT(VALUE(MID(J35,ROW(INDIRECT("$b1:$A"&amp;LEN(J35))),1))),J35)</f>
        <v>2</v>
      </c>
      <c r="O35" s="33">
        <f ca="1">IF(K35&gt;9,SUMPRODUCT(VALUE(MID(K35,ROW(INDIRECT("$b1:$A"&amp;LEN(K35))),1))),K35)</f>
        <v>9</v>
      </c>
      <c r="S35" s="7" t="s">
        <v>114</v>
      </c>
      <c r="T35" s="7" t="s">
        <v>115</v>
      </c>
      <c r="U35" s="7" t="s">
        <v>113</v>
      </c>
      <c r="AB35" s="1"/>
      <c r="AC35" s="1"/>
    </row>
    <row r="36" spans="1:29" ht="18.75" x14ac:dyDescent="0.3">
      <c r="A36" s="14">
        <f ca="1">B36+7</f>
        <v>13</v>
      </c>
      <c r="B36" s="15">
        <f ca="1">IF(Eingabe!B4=Eingabe!M5,Resultate!H13,IF(Eingabe!B4=Eingabe!M6,D13,IF(Eingabe!B4=Eingabe!M7,D10,IF(Eingabe!B4=Eingabe!M8,D7,IF(Eingabe!B4=Eingabe!M9,H7,IF(Eingabe!B4=Eingabe!M10,L7,IF(Eingabe!B4=Eingabe!M11,L10,IF(Eingabe!B4=Eingabe!M12,L13,0))))))))</f>
        <v>6</v>
      </c>
      <c r="C36" s="16">
        <f ca="1">B36+2</f>
        <v>8</v>
      </c>
      <c r="E36" s="34">
        <f ca="1">IF(A36&gt;9,SUMPRODUCT(VALUE(MID(A36,ROW(INDIRECT("$b1:$A"&amp;LEN(A36))),1))),A36)</f>
        <v>4</v>
      </c>
      <c r="F36" s="35">
        <f ca="1">B36</f>
        <v>6</v>
      </c>
      <c r="G36" s="36">
        <f ca="1">IF(C36&gt;9,SUMPRODUCT(VALUE(MID(C36,ROW(INDIRECT("$b1:$A"&amp;LEN(C36))),1))),C36)</f>
        <v>8</v>
      </c>
      <c r="I36" s="24">
        <f ca="1">J36+2</f>
        <v>8</v>
      </c>
      <c r="J36" s="25">
        <f ca="1">B36</f>
        <v>6</v>
      </c>
      <c r="K36" s="26">
        <f ca="1">J36+7</f>
        <v>13</v>
      </c>
      <c r="M36" s="34">
        <f ca="1">IF(I36&gt;9,SUMPRODUCT(VALUE(MID(I36,ROW(INDIRECT("$b1:$A"&amp;LEN(I36))),1))),I36)</f>
        <v>8</v>
      </c>
      <c r="N36" s="40">
        <f ca="1">J36</f>
        <v>6</v>
      </c>
      <c r="O36" s="36">
        <f ca="1">IF(K36&gt;9,SUMPRODUCT(VALUE(MID(K36,ROW(INDIRECT("$b1:$A"&amp;LEN(K36))),1))),K36)</f>
        <v>4</v>
      </c>
      <c r="P36" s="42" t="b">
        <f ca="1">ISEVEN(I9)</f>
        <v>1</v>
      </c>
      <c r="Q36" s="42" t="str">
        <f>Eingabe!B7</f>
        <v>2. oder 3. Sektor</v>
      </c>
      <c r="S36" s="54" t="str">
        <f ca="1">IF(AND(P36=TRUE,Q36="1. Sektor"),"-","+")</f>
        <v>+</v>
      </c>
      <c r="T36" s="54" t="str">
        <f ca="1">IF(AND(P36=FALSE,Q36="1. Sektor"),"+","-")</f>
        <v>-</v>
      </c>
      <c r="U36" s="54" t="str">
        <f>IF(AND(Eingabe!D9=TRUE,Q36="1. Sektor"),"-",IF(AND(Eingabe!D9=FALSE,Q36="2. oder 3. Sektor"),"-","+"))</f>
        <v>-</v>
      </c>
      <c r="AB36" s="1"/>
      <c r="AC36" s="1"/>
    </row>
    <row r="37" spans="1:29" ht="19.5" thickBot="1" x14ac:dyDescent="0.35">
      <c r="A37" s="17">
        <f ca="1">B36+3</f>
        <v>9</v>
      </c>
      <c r="B37" s="18">
        <f ca="1">B36+5</f>
        <v>11</v>
      </c>
      <c r="C37" s="19">
        <f ca="1">B36+1</f>
        <v>7</v>
      </c>
      <c r="E37" s="37">
        <f ca="1">IF(A37&gt;9,SUMPRODUCT(VALUE(MID(A37,ROW(INDIRECT("$b1:$A"&amp;LEN(A37))),1))),A37)</f>
        <v>9</v>
      </c>
      <c r="F37" s="38">
        <f ca="1">IF(B37&gt;9,SUMPRODUCT(VALUE(MID(B37,ROW(INDIRECT("$b1:$A"&amp;LEN(B37))),1))),B37)</f>
        <v>2</v>
      </c>
      <c r="G37" s="39">
        <f ca="1">IF(C37&gt;9,SUMPRODUCT(VALUE(MID(C37,ROW(INDIRECT("$b1:$A"&amp;LEN(C37))),1))),C37)</f>
        <v>7</v>
      </c>
      <c r="I37" s="27">
        <f ca="1">J36+6</f>
        <v>12</v>
      </c>
      <c r="J37" s="28">
        <f ca="1">J36+4</f>
        <v>10</v>
      </c>
      <c r="K37" s="29">
        <f ca="1">J36+8</f>
        <v>14</v>
      </c>
      <c r="M37" s="37">
        <f ca="1">IF(I37&gt;9,SUMPRODUCT(VALUE(MID(I37,ROW(INDIRECT("$b1:$A"&amp;LEN(I37))),1))),I37)</f>
        <v>3</v>
      </c>
      <c r="N37" s="38">
        <f ca="1">IF(J37&gt;9,SUMPRODUCT(VALUE(MID(J37,ROW(INDIRECT("$b1:$A"&amp;LEN(J37))),1))),J37)</f>
        <v>1</v>
      </c>
      <c r="O37" s="39">
        <f ca="1">IF(K37&gt;9,SUMPRODUCT(VALUE(MID(K37,ROW(INDIRECT("$b1:$A"&amp;LEN(K37))),1))),K37)</f>
        <v>5</v>
      </c>
      <c r="AB37" s="1"/>
      <c r="AC37" s="1"/>
    </row>
    <row r="38" spans="1:29" ht="19.5" thickTop="1" x14ac:dyDescent="0.3">
      <c r="A38" s="10"/>
      <c r="B38" s="10"/>
      <c r="C38" s="10"/>
      <c r="E38" s="1"/>
      <c r="F38" s="1"/>
      <c r="G38" s="1"/>
      <c r="AB38" s="1"/>
      <c r="AC38" s="1"/>
    </row>
    <row r="39" spans="1:29" ht="18.75" x14ac:dyDescent="0.3">
      <c r="A39" s="10"/>
      <c r="B39" s="10"/>
      <c r="C39" s="10"/>
      <c r="AB39" s="1"/>
      <c r="AC39" s="1"/>
    </row>
    <row r="40" spans="1:29" ht="19.5" thickBot="1" x14ac:dyDescent="0.35">
      <c r="A40" s="2" t="s">
        <v>23</v>
      </c>
      <c r="B40" s="10"/>
      <c r="C40" s="10"/>
      <c r="AB40" s="1"/>
      <c r="AC40" s="1"/>
    </row>
    <row r="41" spans="1:29" ht="19.5" thickTop="1" x14ac:dyDescent="0.3">
      <c r="A41" s="11">
        <f ca="1">B42+8</f>
        <v>16</v>
      </c>
      <c r="B41" s="12">
        <f ca="1">B42+4</f>
        <v>12</v>
      </c>
      <c r="C41" s="13">
        <f ca="1">B42+6</f>
        <v>14</v>
      </c>
      <c r="E41" s="31">
        <f ca="1">IF(A41&gt;9,SUMPRODUCT(VALUE(MID(A41,ROW(INDIRECT("$b1:$A"&amp;LEN(A41))),1))),A41)</f>
        <v>7</v>
      </c>
      <c r="F41" s="32">
        <f ca="1">IF(B41&gt;9,SUMPRODUCT(VALUE(MID(B41,ROW(INDIRECT("$b1:$A"&amp;LEN(B41))),1))),B41)</f>
        <v>3</v>
      </c>
      <c r="G41" s="33">
        <f ca="1">IF(C41&gt;9,SUMPRODUCT(VALUE(MID(C41,ROW(INDIRECT("$b1:$A"&amp;LEN(C41))),1))),C41)</f>
        <v>5</v>
      </c>
      <c r="I41" s="21">
        <f ca="1">J42+1</f>
        <v>9</v>
      </c>
      <c r="J41" s="22">
        <f ca="1">J42+5</f>
        <v>13</v>
      </c>
      <c r="K41" s="23">
        <f ca="1">J42+3</f>
        <v>11</v>
      </c>
      <c r="M41" s="31">
        <f ca="1">IF(I41&gt;9,SUMPRODUCT(VALUE(MID(I41,ROW(INDIRECT("$b1:$A"&amp;LEN(I41))),1))),I41)</f>
        <v>9</v>
      </c>
      <c r="N41" s="32">
        <f ca="1">IF(J41&gt;9,SUMPRODUCT(VALUE(MID(J41,ROW(INDIRECT("$b1:$A"&amp;LEN(J41))),1))),J41)</f>
        <v>4</v>
      </c>
      <c r="O41" s="33">
        <f ca="1">IF(K41&gt;9,SUMPRODUCT(VALUE(MID(K41,ROW(INDIRECT("$b1:$A"&amp;LEN(K41))),1))),K41)</f>
        <v>2</v>
      </c>
      <c r="S41" t="b">
        <v>1</v>
      </c>
      <c r="T41" t="b">
        <v>0</v>
      </c>
      <c r="U41" s="1" t="s">
        <v>113</v>
      </c>
      <c r="AB41" s="1"/>
      <c r="AC41" s="1"/>
    </row>
    <row r="42" spans="1:29" ht="18.75" x14ac:dyDescent="0.3">
      <c r="A42" s="14">
        <f ca="1">B42+7</f>
        <v>15</v>
      </c>
      <c r="B42" s="15">
        <f ca="1">IF(Eingabe!B4=Eingabe!M5,H7,IF(Eingabe!B4=Eingabe!M6,L7,IF(Eingabe!B4=Eingabe!M7,L10,IF(Eingabe!B4=Eingabe!M8,L13,IF(Eingabe!B4=Eingabe!M9,H13,IF(Eingabe!B4=Eingabe!M10,D13,IF(Eingabe!B4=Eingabe!M11,D10,IF(Eingabe!B4=Eingabe!M12,D7,0))))))))</f>
        <v>8</v>
      </c>
      <c r="C42" s="16">
        <f ca="1">B42+2</f>
        <v>10</v>
      </c>
      <c r="E42" s="34">
        <f ca="1">IF(A42&gt;9,SUMPRODUCT(VALUE(MID(A42,ROW(INDIRECT("$b1:$A"&amp;LEN(A42))),1))),A42)</f>
        <v>6</v>
      </c>
      <c r="F42" s="40">
        <f ca="1">B42</f>
        <v>8</v>
      </c>
      <c r="G42" s="36">
        <f ca="1">IF(C42&gt;9,SUMPRODUCT(VALUE(MID(C42,ROW(INDIRECT("$b1:$A"&amp;LEN(C42))),1))),C42)</f>
        <v>1</v>
      </c>
      <c r="I42" s="24">
        <f ca="1">J42+2</f>
        <v>10</v>
      </c>
      <c r="J42" s="30">
        <f ca="1">B42</f>
        <v>8</v>
      </c>
      <c r="K42" s="26">
        <f ca="1">J42+7</f>
        <v>15</v>
      </c>
      <c r="M42" s="34">
        <f ca="1">IF(I42&gt;9,SUMPRODUCT(VALUE(MID(I42,ROW(INDIRECT("$b1:$A"&amp;LEN(I42))),1))),I42)</f>
        <v>1</v>
      </c>
      <c r="N42" s="40">
        <f ca="1">J42</f>
        <v>8</v>
      </c>
      <c r="O42" s="36">
        <f ca="1">IF(K42&gt;9,SUMPRODUCT(VALUE(MID(K42,ROW(INDIRECT("$b1:$A"&amp;LEN(K42))),1))),K42)</f>
        <v>6</v>
      </c>
      <c r="P42" s="1" t="b">
        <f ca="1">ISEVEN(G9)</f>
        <v>1</v>
      </c>
      <c r="Q42" s="1" t="str">
        <f>Eingabe!B7</f>
        <v>2. oder 3. Sektor</v>
      </c>
      <c r="S42" s="8" t="str">
        <f ca="1">IF(AND(P42=TRUE,Q42="1. Sektor"),"-","+")</f>
        <v>+</v>
      </c>
      <c r="T42" s="8" t="str">
        <f ca="1">IF(AND(P42=FALSE,Q42="1. Sektor"),"+","-")</f>
        <v>-</v>
      </c>
      <c r="U42" s="54" t="str">
        <f>IF(AND(Eingabe!D9=TRUE,Q42="1. Sektor"),"-",IF(AND(Eingabe!D9=FALSE,Q42="2. oder 3. Sektor"),"-","+"))</f>
        <v>-</v>
      </c>
      <c r="AB42" s="1"/>
      <c r="AC42" s="1"/>
    </row>
    <row r="43" spans="1:29" ht="19.5" thickBot="1" x14ac:dyDescent="0.35">
      <c r="A43" s="17">
        <f ca="1">B42+3</f>
        <v>11</v>
      </c>
      <c r="B43" s="18">
        <f ca="1">B42+5</f>
        <v>13</v>
      </c>
      <c r="C43" s="19">
        <f ca="1">B42+1</f>
        <v>9</v>
      </c>
      <c r="E43" s="37">
        <f ca="1">IF(A43&gt;9,SUMPRODUCT(VALUE(MID(A43,ROW(INDIRECT("$b1:$A"&amp;LEN(A43))),1))),A43)</f>
        <v>2</v>
      </c>
      <c r="F43" s="38">
        <f ca="1">IF(B43&gt;9,SUMPRODUCT(VALUE(MID(B43,ROW(INDIRECT("$b1:$A"&amp;LEN(B43))),1))),B43)</f>
        <v>4</v>
      </c>
      <c r="G43" s="39">
        <f ca="1">IF(C43&gt;9,SUMPRODUCT(VALUE(MID(C43,ROW(INDIRECT("$b1:$A"&amp;LEN(C43))),1))),C43)</f>
        <v>9</v>
      </c>
      <c r="I43" s="27">
        <f ca="1">J42+6</f>
        <v>14</v>
      </c>
      <c r="J43" s="28">
        <f ca="1">J42+4</f>
        <v>12</v>
      </c>
      <c r="K43" s="29">
        <f ca="1">J42+8</f>
        <v>16</v>
      </c>
      <c r="M43" s="37">
        <f ca="1">IF(I43&gt;9,SUMPRODUCT(VALUE(MID(I43,ROW(INDIRECT("$b1:$A"&amp;LEN(I43))),1))),I43)</f>
        <v>5</v>
      </c>
      <c r="N43" s="38">
        <f ca="1">IF(J43&gt;9,SUMPRODUCT(VALUE(MID(J43,ROW(INDIRECT("$b1:$A"&amp;LEN(J43))),1))),J43)</f>
        <v>3</v>
      </c>
      <c r="O43" s="39">
        <f ca="1">IF(K43&gt;9,SUMPRODUCT(VALUE(MID(K43,ROW(INDIRECT("$b1:$A"&amp;LEN(K43))),1))),K43)</f>
        <v>7</v>
      </c>
      <c r="AB43" s="1"/>
      <c r="AC43" s="1"/>
    </row>
    <row r="44" spans="1:29" ht="19.5" thickTop="1" x14ac:dyDescent="0.3">
      <c r="A44" s="10"/>
      <c r="B44" s="10"/>
      <c r="C44" s="10"/>
      <c r="F44" s="20"/>
      <c r="AB44" s="1"/>
      <c r="AC44" s="1"/>
    </row>
    <row r="45" spans="1:29" x14ac:dyDescent="0.25">
      <c r="AB45" s="1"/>
      <c r="AC45" s="1"/>
    </row>
    <row r="46" spans="1:29" x14ac:dyDescent="0.25">
      <c r="AB46" s="1"/>
      <c r="AC46" s="1"/>
    </row>
    <row r="47" spans="1:29" x14ac:dyDescent="0.25">
      <c r="AB47" s="1"/>
      <c r="AC47" s="1"/>
    </row>
    <row r="48" spans="1:29" x14ac:dyDescent="0.25">
      <c r="AB48" s="1"/>
      <c r="AC48" s="1"/>
    </row>
    <row r="49" spans="29:29" x14ac:dyDescent="0.25">
      <c r="AC49" s="1"/>
    </row>
  </sheetData>
  <sheetProtection algorithmName="SHA-512" hashValue="zv9U6dhWtfbwehYxY5RJRX2ylHw3o3WgOKyRZLKYi1CtFd5T54M0npy5RL2dhu1Pc2wUZ7ci1I0nGQEg5sMnjA==" saltValue="popQ6l19KaE6RlkRWDi6LA==" spinCount="100000" sheet="1" scenarios="1"/>
  <mergeCells count="2">
    <mergeCell ref="B2:N2"/>
    <mergeCell ref="P2:T2"/>
  </mergeCells>
  <conditionalFormatting sqref="T35">
    <cfRule type="cellIs" dxfId="26" priority="38" operator="equal">
      <formula>$P$36</formula>
    </cfRule>
  </conditionalFormatting>
  <conditionalFormatting sqref="S35">
    <cfRule type="cellIs" dxfId="25" priority="29" operator="equal">
      <formula>$P$36</formula>
    </cfRule>
    <cfRule type="cellIs" dxfId="24" priority="30" operator="equal">
      <formula>$P$36</formula>
    </cfRule>
    <cfRule type="cellIs" dxfId="23" priority="31" operator="equal">
      <formula>$P$36</formula>
    </cfRule>
    <cfRule type="cellIs" dxfId="22" priority="33" operator="equal">
      <formula>$P$36</formula>
    </cfRule>
    <cfRule type="cellIs" dxfId="21" priority="35" operator="equal">
      <formula>$P$36</formula>
    </cfRule>
    <cfRule type="cellIs" dxfId="20" priority="36" operator="equal">
      <formula>$P$36</formula>
    </cfRule>
  </conditionalFormatting>
  <conditionalFormatting sqref="T41">
    <cfRule type="cellIs" dxfId="19" priority="34" operator="equal">
      <formula>$P$42</formula>
    </cfRule>
  </conditionalFormatting>
  <conditionalFormatting sqref="S41">
    <cfRule type="cellIs" dxfId="18" priority="32" operator="equal">
      <formula>$P$42</formula>
    </cfRule>
  </conditionalFormatting>
  <conditionalFormatting sqref="R5">
    <cfRule type="expression" dxfId="17" priority="4">
      <formula>$Q$19="Pferd"</formula>
    </cfRule>
  </conditionalFormatting>
  <conditionalFormatting sqref="T9">
    <cfRule type="expression" dxfId="16" priority="3">
      <formula>$Q$19="Hahn"</formula>
    </cfRule>
  </conditionalFormatting>
  <conditionalFormatting sqref="R14">
    <cfRule type="expression" dxfId="15" priority="2">
      <formula>$Q$19="Ratte"</formula>
    </cfRule>
  </conditionalFormatting>
  <conditionalFormatting sqref="P9">
    <cfRule type="expression" dxfId="14" priority="1">
      <formula>$Q$19="Hase"</formula>
    </cfRule>
  </conditionalFormatting>
  <pageMargins left="0.7" right="0.7" top="0.78740157499999996" bottom="0.78740157499999996" header="0.3" footer="0.3"/>
  <pageSetup paperSize="9" orientation="portrait" horizontalDpi="4294967293" verticalDpi="4294967293" r:id="rId1"/>
  <ignoredErrors>
    <ignoredError sqref="F36 F42 J36 J42 N36 N42 R9" formula="1"/>
  </ignoredErrors>
  <extLst>
    <ext xmlns:x14="http://schemas.microsoft.com/office/spreadsheetml/2009/9/main" uri="{78C0D931-6437-407d-A8EE-F0AAD7539E65}">
      <x14:conditionalFormattings>
        <x14:conditionalFormatting xmlns:xm="http://schemas.microsoft.com/office/excel/2006/main">
          <x14:cfRule type="cellIs" priority="49" operator="equal" id="{9CE3198C-8BF2-49A9-9CC0-BABA6FE12F04}">
            <xm:f>Eingabe!B4</xm:f>
            <x14:dxf>
              <font>
                <color rgb="FF9C5700"/>
              </font>
              <fill>
                <patternFill>
                  <bgColor rgb="FFFFEB9C"/>
                </patternFill>
              </fill>
            </x14:dxf>
          </x14:cfRule>
          <xm:sqref>H5</xm:sqref>
        </x14:conditionalFormatting>
        <x14:conditionalFormatting xmlns:xm="http://schemas.microsoft.com/office/excel/2006/main">
          <x14:cfRule type="cellIs" priority="46" operator="equal" id="{42B63B8B-0A64-438E-90B7-90D2F81B8C28}">
            <xm:f>Eingabe!B4</xm:f>
            <x14:dxf>
              <font>
                <color rgb="FF9C5700"/>
              </font>
              <fill>
                <patternFill>
                  <bgColor rgb="FFFFEB9C"/>
                </patternFill>
              </fill>
            </x14:dxf>
          </x14:cfRule>
          <x14:cfRule type="cellIs" priority="47" operator="equal" id="{8A49DAC2-37FB-450C-8FC7-CAA0FEEA3B1F}">
            <xm:f>Eingabe!B4</xm:f>
            <x14:dxf>
              <font>
                <color rgb="FF9C0006"/>
              </font>
              <fill>
                <patternFill>
                  <bgColor rgb="FFFFC7CE"/>
                </patternFill>
              </fill>
            </x14:dxf>
          </x14:cfRule>
          <xm:sqref>N9</xm:sqref>
        </x14:conditionalFormatting>
        <x14:conditionalFormatting xmlns:xm="http://schemas.microsoft.com/office/excel/2006/main">
          <x14:cfRule type="cellIs" priority="43" operator="equal" id="{581FF40C-2AFB-4DDA-892A-075C5727A81D}">
            <xm:f>Eingabe!B4</xm:f>
            <x14:dxf>
              <font>
                <color rgb="FF9C5700"/>
              </font>
              <fill>
                <patternFill>
                  <bgColor rgb="FFFFEB9C"/>
                </patternFill>
              </fill>
            </x14:dxf>
          </x14:cfRule>
          <xm:sqref>H14</xm:sqref>
        </x14:conditionalFormatting>
        <x14:conditionalFormatting xmlns:xm="http://schemas.microsoft.com/office/excel/2006/main">
          <x14:cfRule type="cellIs" priority="41" operator="equal" id="{FE68D04F-907D-4AB1-ADDD-9179C43C52DD}">
            <xm:f>Eingabe!B4</xm:f>
            <x14:dxf>
              <font>
                <color rgb="FF9C5700"/>
              </font>
              <fill>
                <patternFill>
                  <bgColor rgb="FFFFEB9C"/>
                </patternFill>
              </fill>
            </x14:dxf>
          </x14:cfRule>
          <xm:sqref>B9</xm:sqref>
        </x14:conditionalFormatting>
        <x14:conditionalFormatting xmlns:xm="http://schemas.microsoft.com/office/excel/2006/main">
          <x14:cfRule type="containsText" priority="37" operator="containsText" id="{A75F0164-B15B-4086-A5D6-D7F61301D693}">
            <xm:f>NOT(ISERROR(SEARCH($P$36,T35)))</xm:f>
            <xm:f>$P$36</xm:f>
            <x14:dxf>
              <font>
                <color rgb="FF006100"/>
              </font>
              <fill>
                <patternFill>
                  <bgColor rgb="FFC6EFCE"/>
                </patternFill>
              </fill>
            </x14:dxf>
          </x14:cfRule>
          <xm:sqref>T35</xm:sqref>
        </x14:conditionalFormatting>
        <x14:conditionalFormatting xmlns:xm="http://schemas.microsoft.com/office/excel/2006/main">
          <x14:cfRule type="cellIs" priority="51" operator="equal" id="{B1DA21D2-2668-4E6B-BEBC-1326B5A752FA}">
            <xm:f>Eingabe!B4</xm:f>
            <x14:dxf>
              <font>
                <color rgb="FF9C5700"/>
              </font>
              <fill>
                <patternFill>
                  <bgColor rgb="FFFFEB9C"/>
                </patternFill>
              </fill>
            </x14:dxf>
          </x14:cfRule>
          <xm:sqref>N5</xm:sqref>
        </x14:conditionalFormatting>
        <x14:conditionalFormatting xmlns:xm="http://schemas.microsoft.com/office/excel/2006/main">
          <x14:cfRule type="cellIs" priority="58" operator="equal" id="{1EA706E9-1821-4013-9547-C0DF9A5D1EA3}">
            <xm:f>Eingabe!B4</xm:f>
            <x14:dxf>
              <font>
                <color rgb="FF9C5700"/>
              </font>
              <fill>
                <patternFill>
                  <bgColor rgb="FFFFEB9C"/>
                </patternFill>
              </fill>
            </x14:dxf>
          </x14:cfRule>
          <x14:cfRule type="cellIs" priority="59" operator="equal" id="{D3DB8570-7975-48C5-8F0E-A89645CD4439}">
            <xm:f>Eingabe!B4</xm:f>
            <x14:dxf>
              <font>
                <color rgb="FF9C5700"/>
              </font>
              <fill>
                <patternFill>
                  <bgColor rgb="FFFFEB9C"/>
                </patternFill>
              </fill>
            </x14:dxf>
          </x14:cfRule>
          <x14:cfRule type="cellIs" priority="60" operator="equal" id="{22E122BF-EBE7-46B0-B9FF-2F0EA7803188}">
            <xm:f>Eingabe!B4</xm:f>
            <x14:dxf>
              <font>
                <color rgb="FF9C0006"/>
              </font>
              <fill>
                <patternFill>
                  <bgColor rgb="FFFFC7CE"/>
                </patternFill>
              </fill>
            </x14:dxf>
          </x14:cfRule>
          <xm:sqref>N14</xm:sqref>
        </x14:conditionalFormatting>
        <x14:conditionalFormatting xmlns:xm="http://schemas.microsoft.com/office/excel/2006/main">
          <x14:cfRule type="cellIs" priority="75" operator="equal" id="{C43CA8A0-748A-432E-ABB4-068D8E441832}">
            <xm:f>Eingabe!B4</xm:f>
            <x14:dxf>
              <font>
                <color rgb="FF9C5700"/>
              </font>
              <fill>
                <patternFill>
                  <bgColor rgb="FFFFEB9C"/>
                </patternFill>
              </fill>
            </x14:dxf>
          </x14:cfRule>
          <xm:sqref>B5</xm:sqref>
        </x14:conditionalFormatting>
        <x14:conditionalFormatting xmlns:xm="http://schemas.microsoft.com/office/excel/2006/main">
          <x14:cfRule type="cellIs" priority="86" operator="equal" id="{B4695858-327C-4D79-BB5B-DF4F727994E2}">
            <xm:f>Eingabe!B4</xm:f>
            <x14:dxf>
              <font>
                <color rgb="FF9C5700"/>
              </font>
              <fill>
                <patternFill>
                  <bgColor rgb="FFFFEB9C"/>
                </patternFill>
              </fill>
            </x14:dxf>
          </x14:cfRule>
          <xm:sqref>B14</xm:sqref>
        </x14:conditionalFormatting>
        <x14:conditionalFormatting xmlns:xm="http://schemas.microsoft.com/office/excel/2006/main">
          <x14:cfRule type="containsText" priority="5" operator="containsText" id="{707F04D6-5481-4FBF-A61D-88C374AE4B00}">
            <xm:f>NOT(ISERROR(SEARCH($Q$18,P4)))</xm:f>
            <xm:f>$Q$18</xm:f>
            <x14:dxf>
              <fill>
                <patternFill>
                  <bgColor rgb="FFFFCCFF"/>
                </patternFill>
              </fill>
            </x14:dxf>
          </x14:cfRule>
          <x14:cfRule type="containsText" priority="6" operator="containsText" id="{A38829CB-6B87-4618-B10A-CCA9149D9E85}">
            <xm:f>NOT(ISERROR(SEARCH($Q$17,P4)))</xm:f>
            <xm:f>$Q$17</xm:f>
            <x14:dxf>
              <fill>
                <patternFill>
                  <bgColor theme="9" tint="0.39994506668294322"/>
                </patternFill>
              </fill>
            </x14:dxf>
          </x14:cfRule>
          <xm:sqref>P4:T15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974D-A5CC-4926-95C0-D0A6A89A0B75}">
  <dimension ref="A1:D26"/>
  <sheetViews>
    <sheetView zoomScale="90" zoomScaleNormal="90" workbookViewId="0">
      <selection activeCell="C5" sqref="C5"/>
    </sheetView>
  </sheetViews>
  <sheetFormatPr baseColWidth="10" defaultRowHeight="15" x14ac:dyDescent="0.25"/>
  <cols>
    <col min="1" max="1" width="74.5703125" customWidth="1"/>
    <col min="2" max="2" width="46.42578125" customWidth="1"/>
    <col min="3" max="3" width="124.140625" customWidth="1"/>
    <col min="4" max="4" width="123.7109375" customWidth="1"/>
  </cols>
  <sheetData>
    <row r="1" spans="1:4" ht="26.25" x14ac:dyDescent="0.4">
      <c r="A1" s="46" t="s">
        <v>26</v>
      </c>
      <c r="B1" s="47"/>
      <c r="C1" s="48" t="s">
        <v>71</v>
      </c>
      <c r="D1" s="48" t="s">
        <v>72</v>
      </c>
    </row>
    <row r="2" spans="1:4" ht="115.15" customHeight="1" x14ac:dyDescent="0.25">
      <c r="A2" s="49" t="s">
        <v>27</v>
      </c>
      <c r="B2" s="49" t="s">
        <v>28</v>
      </c>
      <c r="C2" s="51" t="s">
        <v>53</v>
      </c>
      <c r="D2" s="51" t="s">
        <v>54</v>
      </c>
    </row>
    <row r="3" spans="1:4" x14ac:dyDescent="0.25">
      <c r="A3" s="47"/>
      <c r="B3" s="47"/>
      <c r="C3" s="52"/>
      <c r="D3" s="52"/>
    </row>
    <row r="4" spans="1:4" ht="26.25" x14ac:dyDescent="0.4">
      <c r="A4" s="46" t="s">
        <v>29</v>
      </c>
      <c r="B4" s="47"/>
      <c r="C4" s="52"/>
      <c r="D4" s="52"/>
    </row>
    <row r="5" spans="1:4" ht="105" x14ac:dyDescent="0.25">
      <c r="A5" s="49" t="s">
        <v>30</v>
      </c>
      <c r="B5" s="49" t="s">
        <v>31</v>
      </c>
      <c r="C5" s="53" t="s">
        <v>56</v>
      </c>
      <c r="D5" s="53" t="s">
        <v>55</v>
      </c>
    </row>
    <row r="6" spans="1:4" x14ac:dyDescent="0.25">
      <c r="A6" s="47"/>
      <c r="B6" s="47"/>
      <c r="C6" s="52"/>
      <c r="D6" s="52"/>
    </row>
    <row r="7" spans="1:4" ht="26.25" x14ac:dyDescent="0.4">
      <c r="A7" s="46" t="s">
        <v>32</v>
      </c>
      <c r="B7" s="47"/>
      <c r="C7" s="52"/>
      <c r="D7" s="52"/>
    </row>
    <row r="8" spans="1:4" ht="92.45" customHeight="1" x14ac:dyDescent="0.25">
      <c r="A8" s="49" t="s">
        <v>33</v>
      </c>
      <c r="B8" s="49" t="s">
        <v>34</v>
      </c>
      <c r="C8" s="53" t="s">
        <v>57</v>
      </c>
      <c r="D8" s="53" t="s">
        <v>58</v>
      </c>
    </row>
    <row r="9" spans="1:4" x14ac:dyDescent="0.25">
      <c r="A9" s="47"/>
      <c r="B9" s="47"/>
      <c r="C9" s="52"/>
      <c r="D9" s="52"/>
    </row>
    <row r="10" spans="1:4" ht="26.25" x14ac:dyDescent="0.4">
      <c r="A10" s="46" t="s">
        <v>35</v>
      </c>
      <c r="B10" s="47"/>
      <c r="C10" s="52"/>
      <c r="D10" s="52"/>
    </row>
    <row r="11" spans="1:4" ht="135" x14ac:dyDescent="0.25">
      <c r="A11" s="49" t="s">
        <v>36</v>
      </c>
      <c r="B11" s="49" t="s">
        <v>37</v>
      </c>
      <c r="C11" s="50" t="s">
        <v>59</v>
      </c>
      <c r="D11" s="53" t="s">
        <v>60</v>
      </c>
    </row>
    <row r="12" spans="1:4" x14ac:dyDescent="0.25">
      <c r="A12" s="47"/>
      <c r="B12" s="47"/>
      <c r="C12" s="52"/>
      <c r="D12" s="52"/>
    </row>
    <row r="13" spans="1:4" ht="26.25" x14ac:dyDescent="0.4">
      <c r="A13" s="46" t="s">
        <v>38</v>
      </c>
      <c r="B13" s="47"/>
      <c r="C13" s="52"/>
      <c r="D13" s="52"/>
    </row>
    <row r="14" spans="1:4" ht="60" x14ac:dyDescent="0.25">
      <c r="A14" s="49" t="s">
        <v>39</v>
      </c>
      <c r="B14" s="49" t="s">
        <v>40</v>
      </c>
      <c r="C14" s="53" t="s">
        <v>61</v>
      </c>
      <c r="D14" s="53" t="s">
        <v>62</v>
      </c>
    </row>
    <row r="15" spans="1:4" x14ac:dyDescent="0.25">
      <c r="A15" s="47"/>
      <c r="B15" s="47"/>
      <c r="C15" s="52"/>
      <c r="D15" s="52"/>
    </row>
    <row r="16" spans="1:4" ht="26.25" x14ac:dyDescent="0.4">
      <c r="A16" s="46" t="s">
        <v>41</v>
      </c>
      <c r="B16" s="47"/>
      <c r="C16" s="52"/>
      <c r="D16" s="52"/>
    </row>
    <row r="17" spans="1:4" ht="75" x14ac:dyDescent="0.25">
      <c r="A17" s="49" t="s">
        <v>42</v>
      </c>
      <c r="B17" s="49" t="s">
        <v>43</v>
      </c>
      <c r="C17" s="53" t="s">
        <v>63</v>
      </c>
      <c r="D17" s="53" t="s">
        <v>64</v>
      </c>
    </row>
    <row r="18" spans="1:4" x14ac:dyDescent="0.25">
      <c r="A18" s="47"/>
      <c r="B18" s="47"/>
      <c r="C18" s="52"/>
      <c r="D18" s="52"/>
    </row>
    <row r="19" spans="1:4" ht="26.25" x14ac:dyDescent="0.4">
      <c r="A19" s="46" t="s">
        <v>44</v>
      </c>
      <c r="B19" s="47"/>
      <c r="C19" s="52"/>
      <c r="D19" s="52"/>
    </row>
    <row r="20" spans="1:4" ht="135" x14ac:dyDescent="0.25">
      <c r="A20" s="49" t="s">
        <v>45</v>
      </c>
      <c r="B20" s="49" t="s">
        <v>46</v>
      </c>
      <c r="C20" s="53" t="s">
        <v>65</v>
      </c>
      <c r="D20" s="53" t="s">
        <v>66</v>
      </c>
    </row>
    <row r="21" spans="1:4" x14ac:dyDescent="0.25">
      <c r="A21" s="47"/>
      <c r="B21" s="47"/>
      <c r="C21" s="52"/>
      <c r="D21" s="52"/>
    </row>
    <row r="22" spans="1:4" ht="26.25" x14ac:dyDescent="0.4">
      <c r="A22" s="46" t="s">
        <v>47</v>
      </c>
      <c r="B22" s="47"/>
      <c r="C22" s="52"/>
      <c r="D22" s="52"/>
    </row>
    <row r="23" spans="1:4" ht="135" x14ac:dyDescent="0.25">
      <c r="A23" s="50" t="s">
        <v>48</v>
      </c>
      <c r="B23" s="49" t="s">
        <v>49</v>
      </c>
      <c r="C23" s="53" t="s">
        <v>67</v>
      </c>
      <c r="D23" s="53" t="s">
        <v>68</v>
      </c>
    </row>
    <row r="24" spans="1:4" x14ac:dyDescent="0.25">
      <c r="A24" s="47"/>
      <c r="B24" s="47"/>
      <c r="C24" s="52"/>
      <c r="D24" s="52"/>
    </row>
    <row r="25" spans="1:4" ht="26.25" x14ac:dyDescent="0.4">
      <c r="A25" s="46" t="s">
        <v>50</v>
      </c>
      <c r="B25" s="47"/>
      <c r="C25" s="52"/>
      <c r="D25" s="52"/>
    </row>
    <row r="26" spans="1:4" ht="75" x14ac:dyDescent="0.25">
      <c r="A26" s="50" t="s">
        <v>51</v>
      </c>
      <c r="B26" s="49" t="s">
        <v>52</v>
      </c>
      <c r="C26" s="53" t="s">
        <v>69</v>
      </c>
      <c r="D26" s="53" t="s">
        <v>70</v>
      </c>
    </row>
  </sheetData>
  <sheetProtection algorithmName="SHA-512" hashValue="fHyrCGDQ6FMff3gsCNlHwZa50WMyYjNxTx0mZRtWO+jEAYr02M+eFMEKH305hHBggPxlHdJWwf67gJdI1Q4Ldw==" saltValue="fWY+flf0YZIBQVYOAkP06Q==" spinCount="100000" sheet="1"/>
  <pageMargins left="0.7" right="0.7" top="0.78740157499999996" bottom="0.78740157499999996"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AC9C0-E430-4641-A64B-9EA03CA3C88A}">
  <dimension ref="A5:F40"/>
  <sheetViews>
    <sheetView topLeftCell="A9" workbookViewId="0">
      <selection activeCell="A43" sqref="A43"/>
    </sheetView>
  </sheetViews>
  <sheetFormatPr baseColWidth="10" defaultRowHeight="15" x14ac:dyDescent="0.25"/>
  <cols>
    <col min="1" max="1" width="47.7109375" customWidth="1"/>
    <col min="2" max="2" width="22.28515625" customWidth="1"/>
    <col min="3" max="3" width="23.28515625" customWidth="1"/>
    <col min="4" max="4" width="27.7109375" customWidth="1"/>
    <col min="5" max="5" width="30.5703125" customWidth="1"/>
    <col min="6" max="6" width="32" customWidth="1"/>
  </cols>
  <sheetData>
    <row r="5" spans="1:6" ht="26.25" x14ac:dyDescent="0.4">
      <c r="A5" s="41" t="s">
        <v>73</v>
      </c>
    </row>
    <row r="7" spans="1:6" ht="21" x14ac:dyDescent="0.25">
      <c r="B7" s="43" t="s">
        <v>74</v>
      </c>
      <c r="C7" s="43" t="s">
        <v>75</v>
      </c>
      <c r="D7" s="43" t="s">
        <v>76</v>
      </c>
    </row>
    <row r="8" spans="1:6" ht="21" x14ac:dyDescent="0.35">
      <c r="A8" s="44" t="s">
        <v>7</v>
      </c>
      <c r="B8" s="45" t="s">
        <v>77</v>
      </c>
      <c r="C8" s="45" t="s">
        <v>79</v>
      </c>
      <c r="D8" s="45" t="s">
        <v>80</v>
      </c>
    </row>
    <row r="9" spans="1:6" ht="21" x14ac:dyDescent="0.35">
      <c r="A9" s="44" t="s">
        <v>8</v>
      </c>
      <c r="B9" s="45" t="s">
        <v>78</v>
      </c>
      <c r="C9" s="45" t="s">
        <v>81</v>
      </c>
      <c r="D9" s="45" t="s">
        <v>82</v>
      </c>
    </row>
    <row r="13" spans="1:6" ht="26.25" x14ac:dyDescent="0.4">
      <c r="A13" s="41" t="s">
        <v>285</v>
      </c>
    </row>
    <row r="14" spans="1:6" ht="15.75" thickBot="1" x14ac:dyDescent="0.3"/>
    <row r="15" spans="1:6" ht="42.6" customHeight="1" thickBot="1" x14ac:dyDescent="0.3">
      <c r="A15" s="168" t="s">
        <v>83</v>
      </c>
      <c r="B15" s="168" t="s">
        <v>84</v>
      </c>
      <c r="C15" s="168" t="s">
        <v>92</v>
      </c>
      <c r="D15" s="168" t="s">
        <v>85</v>
      </c>
      <c r="E15" s="168" t="s">
        <v>86</v>
      </c>
      <c r="F15" s="184" t="s">
        <v>286</v>
      </c>
    </row>
    <row r="16" spans="1:6" ht="15.75" thickBot="1" x14ac:dyDescent="0.3">
      <c r="A16" s="169"/>
      <c r="B16" s="169"/>
      <c r="C16" s="169"/>
      <c r="D16" s="169"/>
      <c r="E16" s="169"/>
      <c r="F16" s="184"/>
    </row>
    <row r="17" spans="1:6" ht="21" customHeight="1" thickBot="1" x14ac:dyDescent="0.3">
      <c r="A17" s="170" t="s">
        <v>26</v>
      </c>
      <c r="B17" s="170" t="s">
        <v>87</v>
      </c>
      <c r="C17" s="172" t="s">
        <v>88</v>
      </c>
      <c r="D17" s="174" t="s">
        <v>93</v>
      </c>
      <c r="E17" s="174" t="s">
        <v>94</v>
      </c>
      <c r="F17" s="185" t="s">
        <v>287</v>
      </c>
    </row>
    <row r="18" spans="1:6" ht="15.75" thickBot="1" x14ac:dyDescent="0.3">
      <c r="A18" s="171"/>
      <c r="B18" s="171"/>
      <c r="C18" s="173"/>
      <c r="D18" s="175"/>
      <c r="E18" s="175"/>
      <c r="F18" s="185"/>
    </row>
    <row r="19" spans="1:6" ht="21" customHeight="1" thickBot="1" x14ac:dyDescent="0.3">
      <c r="A19" s="176" t="s">
        <v>29</v>
      </c>
      <c r="B19" s="176" t="s">
        <v>88</v>
      </c>
      <c r="C19" s="172" t="s">
        <v>89</v>
      </c>
      <c r="D19" s="174" t="s">
        <v>95</v>
      </c>
      <c r="E19" s="174" t="s">
        <v>96</v>
      </c>
      <c r="F19" s="185" t="s">
        <v>288</v>
      </c>
    </row>
    <row r="20" spans="1:6" ht="15.75" thickBot="1" x14ac:dyDescent="0.3">
      <c r="A20" s="177"/>
      <c r="B20" s="177"/>
      <c r="C20" s="173"/>
      <c r="D20" s="175"/>
      <c r="E20" s="175"/>
      <c r="F20" s="185"/>
    </row>
    <row r="21" spans="1:6" ht="21" customHeight="1" thickBot="1" x14ac:dyDescent="0.3">
      <c r="A21" s="178" t="s">
        <v>32</v>
      </c>
      <c r="B21" s="178" t="s">
        <v>89</v>
      </c>
      <c r="C21" s="172" t="s">
        <v>90</v>
      </c>
      <c r="D21" s="174" t="s">
        <v>97</v>
      </c>
      <c r="E21" s="174" t="s">
        <v>98</v>
      </c>
      <c r="F21" s="185" t="s">
        <v>289</v>
      </c>
    </row>
    <row r="22" spans="1:6" ht="15.75" thickBot="1" x14ac:dyDescent="0.3">
      <c r="A22" s="179"/>
      <c r="B22" s="179"/>
      <c r="C22" s="173"/>
      <c r="D22" s="175"/>
      <c r="E22" s="175"/>
      <c r="F22" s="185"/>
    </row>
    <row r="23" spans="1:6" ht="21" customHeight="1" thickBot="1" x14ac:dyDescent="0.3">
      <c r="A23" s="178" t="s">
        <v>35</v>
      </c>
      <c r="B23" s="178" t="s">
        <v>89</v>
      </c>
      <c r="C23" s="172" t="s">
        <v>90</v>
      </c>
      <c r="D23" s="174" t="s">
        <v>99</v>
      </c>
      <c r="E23" s="174" t="s">
        <v>100</v>
      </c>
      <c r="F23" s="185" t="s">
        <v>289</v>
      </c>
    </row>
    <row r="24" spans="1:6" ht="15.75" thickBot="1" x14ac:dyDescent="0.3">
      <c r="A24" s="179"/>
      <c r="B24" s="179"/>
      <c r="C24" s="173"/>
      <c r="D24" s="175"/>
      <c r="E24" s="175"/>
      <c r="F24" s="185"/>
    </row>
    <row r="25" spans="1:6" ht="21" customHeight="1" thickBot="1" x14ac:dyDescent="0.3">
      <c r="A25" s="176" t="s">
        <v>38</v>
      </c>
      <c r="B25" s="176" t="s">
        <v>88</v>
      </c>
      <c r="C25" s="172" t="s">
        <v>89</v>
      </c>
      <c r="D25" s="174" t="s">
        <v>101</v>
      </c>
      <c r="E25" s="174" t="s">
        <v>102</v>
      </c>
      <c r="F25" s="185" t="s">
        <v>288</v>
      </c>
    </row>
    <row r="26" spans="1:6" ht="15.75" thickBot="1" x14ac:dyDescent="0.3">
      <c r="A26" s="177"/>
      <c r="B26" s="177"/>
      <c r="C26" s="173"/>
      <c r="D26" s="175"/>
      <c r="E26" s="175"/>
      <c r="F26" s="185"/>
    </row>
    <row r="27" spans="1:6" ht="21" customHeight="1" thickBot="1" x14ac:dyDescent="0.3">
      <c r="A27" s="180" t="s">
        <v>41</v>
      </c>
      <c r="B27" s="180" t="s">
        <v>90</v>
      </c>
      <c r="C27" s="172" t="s">
        <v>91</v>
      </c>
      <c r="D27" s="174" t="s">
        <v>103</v>
      </c>
      <c r="E27" s="174" t="s">
        <v>104</v>
      </c>
      <c r="F27" s="185" t="s">
        <v>290</v>
      </c>
    </row>
    <row r="28" spans="1:6" ht="15.75" thickBot="1" x14ac:dyDescent="0.3">
      <c r="A28" s="181"/>
      <c r="B28" s="181"/>
      <c r="C28" s="173"/>
      <c r="D28" s="175"/>
      <c r="E28" s="175"/>
      <c r="F28" s="185"/>
    </row>
    <row r="29" spans="1:6" ht="21" customHeight="1" thickBot="1" x14ac:dyDescent="0.3">
      <c r="A29" s="180" t="s">
        <v>44</v>
      </c>
      <c r="B29" s="180" t="s">
        <v>90</v>
      </c>
      <c r="C29" s="172" t="s">
        <v>91</v>
      </c>
      <c r="D29" s="174" t="s">
        <v>105</v>
      </c>
      <c r="E29" s="174" t="s">
        <v>106</v>
      </c>
      <c r="F29" s="185" t="s">
        <v>290</v>
      </c>
    </row>
    <row r="30" spans="1:6" ht="15.75" thickBot="1" x14ac:dyDescent="0.3">
      <c r="A30" s="181"/>
      <c r="B30" s="181"/>
      <c r="C30" s="173"/>
      <c r="D30" s="175"/>
      <c r="E30" s="175"/>
      <c r="F30" s="185"/>
    </row>
    <row r="31" spans="1:6" ht="21" customHeight="1" thickBot="1" x14ac:dyDescent="0.3">
      <c r="A31" s="176" t="s">
        <v>47</v>
      </c>
      <c r="B31" s="176" t="s">
        <v>88</v>
      </c>
      <c r="C31" s="172" t="s">
        <v>89</v>
      </c>
      <c r="D31" s="174" t="s">
        <v>107</v>
      </c>
      <c r="E31" s="174" t="s">
        <v>108</v>
      </c>
      <c r="F31" s="185" t="s">
        <v>288</v>
      </c>
    </row>
    <row r="32" spans="1:6" ht="15.75" thickBot="1" x14ac:dyDescent="0.3">
      <c r="A32" s="177"/>
      <c r="B32" s="177"/>
      <c r="C32" s="173"/>
      <c r="D32" s="175"/>
      <c r="E32" s="175"/>
      <c r="F32" s="185"/>
    </row>
    <row r="33" spans="1:6" ht="21" customHeight="1" thickBot="1" x14ac:dyDescent="0.3">
      <c r="A33" s="182" t="s">
        <v>50</v>
      </c>
      <c r="B33" s="182" t="s">
        <v>91</v>
      </c>
      <c r="C33" s="172" t="s">
        <v>87</v>
      </c>
      <c r="D33" s="174" t="s">
        <v>109</v>
      </c>
      <c r="E33" s="174" t="s">
        <v>110</v>
      </c>
      <c r="F33" s="185" t="s">
        <v>291</v>
      </c>
    </row>
    <row r="34" spans="1:6" ht="15.75" thickBot="1" x14ac:dyDescent="0.3">
      <c r="A34" s="183"/>
      <c r="B34" s="183"/>
      <c r="C34" s="173"/>
      <c r="D34" s="175"/>
      <c r="E34" s="175"/>
      <c r="F34" s="185"/>
    </row>
    <row r="37" spans="1:6" ht="21" x14ac:dyDescent="0.35">
      <c r="A37" s="166" t="s">
        <v>293</v>
      </c>
      <c r="B37" s="165"/>
    </row>
    <row r="38" spans="1:6" ht="21" x14ac:dyDescent="0.35">
      <c r="A38" s="165" t="s">
        <v>292</v>
      </c>
      <c r="B38" s="165" t="s">
        <v>294</v>
      </c>
    </row>
    <row r="39" spans="1:6" ht="21" x14ac:dyDescent="0.35">
      <c r="A39" s="165" t="s">
        <v>295</v>
      </c>
      <c r="B39" s="165" t="s">
        <v>296</v>
      </c>
    </row>
    <row r="40" spans="1:6" ht="21" x14ac:dyDescent="0.35">
      <c r="A40" s="165" t="s">
        <v>297</v>
      </c>
      <c r="B40" s="165" t="s">
        <v>298</v>
      </c>
    </row>
  </sheetData>
  <sheetProtection selectLockedCells="1" selectUnlockedCells="1"/>
  <mergeCells count="60">
    <mergeCell ref="F25:F26"/>
    <mergeCell ref="F27:F28"/>
    <mergeCell ref="F29:F30"/>
    <mergeCell ref="F31:F32"/>
    <mergeCell ref="F33:F34"/>
    <mergeCell ref="F15:F16"/>
    <mergeCell ref="F17:F18"/>
    <mergeCell ref="F19:F20"/>
    <mergeCell ref="F21:F22"/>
    <mergeCell ref="F23:F24"/>
    <mergeCell ref="A31:A32"/>
    <mergeCell ref="A33:A34"/>
    <mergeCell ref="A19:A20"/>
    <mergeCell ref="A21:A22"/>
    <mergeCell ref="A23:A24"/>
    <mergeCell ref="A25:A26"/>
    <mergeCell ref="A27:A28"/>
    <mergeCell ref="A29:A30"/>
    <mergeCell ref="B31:B32"/>
    <mergeCell ref="C31:C32"/>
    <mergeCell ref="D31:D32"/>
    <mergeCell ref="E31:E32"/>
    <mergeCell ref="B33:B34"/>
    <mergeCell ref="C33:C34"/>
    <mergeCell ref="D33:D34"/>
    <mergeCell ref="E33:E34"/>
    <mergeCell ref="B27:B28"/>
    <mergeCell ref="C27:C28"/>
    <mergeCell ref="D27:D28"/>
    <mergeCell ref="E27:E28"/>
    <mergeCell ref="B29:B30"/>
    <mergeCell ref="C29:C30"/>
    <mergeCell ref="D29:D30"/>
    <mergeCell ref="E29:E30"/>
    <mergeCell ref="B23:B24"/>
    <mergeCell ref="C23:C24"/>
    <mergeCell ref="D23:D24"/>
    <mergeCell ref="E23:E24"/>
    <mergeCell ref="B25:B26"/>
    <mergeCell ref="C25:C26"/>
    <mergeCell ref="D25:D26"/>
    <mergeCell ref="E25:E26"/>
    <mergeCell ref="B19:B20"/>
    <mergeCell ref="C19:C20"/>
    <mergeCell ref="D19:D20"/>
    <mergeCell ref="E19:E20"/>
    <mergeCell ref="B21:B22"/>
    <mergeCell ref="C21:C22"/>
    <mergeCell ref="D21:D22"/>
    <mergeCell ref="E21:E22"/>
    <mergeCell ref="A15:A16"/>
    <mergeCell ref="B15:B16"/>
    <mergeCell ref="D15:D16"/>
    <mergeCell ref="E15:E16"/>
    <mergeCell ref="B17:B18"/>
    <mergeCell ref="C17:C18"/>
    <mergeCell ref="D17:D18"/>
    <mergeCell ref="E17:E18"/>
    <mergeCell ref="C15:C16"/>
    <mergeCell ref="A17:A18"/>
  </mergeCells>
  <pageMargins left="0.7" right="0.7" top="0.78740157499999996" bottom="0.78740157499999996" header="0.3" footer="0.3"/>
  <pageSetup paperSize="9" orientation="portrait" horizontalDpi="4294967293" verticalDpi="4294967293" r:id="rId1"/>
  <ignoredErrors>
    <ignoredError sqref="B8:D9"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5D6-BDB0-4374-86A2-719189A0B335}">
  <dimension ref="B2:H94"/>
  <sheetViews>
    <sheetView topLeftCell="A68" zoomScaleNormal="100" workbookViewId="0">
      <selection activeCell="D85" sqref="D85"/>
    </sheetView>
  </sheetViews>
  <sheetFormatPr baseColWidth="10" defaultRowHeight="15" x14ac:dyDescent="0.25"/>
  <cols>
    <col min="2" max="2" width="28.5703125" customWidth="1"/>
    <col min="3" max="3" width="49.42578125" customWidth="1"/>
    <col min="4" max="4" width="32.140625" customWidth="1"/>
    <col min="5" max="5" width="32" bestFit="1" customWidth="1"/>
    <col min="6" max="6" width="29.7109375" customWidth="1"/>
    <col min="7" max="7" width="54.7109375" customWidth="1"/>
    <col min="8" max="8" width="49.85546875" customWidth="1"/>
  </cols>
  <sheetData>
    <row r="2" spans="2:8" ht="31.5" x14ac:dyDescent="0.5">
      <c r="B2" s="116" t="s">
        <v>153</v>
      </c>
      <c r="E2" s="116" t="s">
        <v>272</v>
      </c>
    </row>
    <row r="3" spans="2:8" ht="15.75" thickBot="1" x14ac:dyDescent="0.3"/>
    <row r="4" spans="2:8" ht="21.75" thickBot="1" x14ac:dyDescent="0.3">
      <c r="B4" s="56" t="s">
        <v>118</v>
      </c>
      <c r="C4" s="57" t="s">
        <v>119</v>
      </c>
      <c r="E4" s="56" t="s">
        <v>118</v>
      </c>
      <c r="F4" s="57" t="s">
        <v>84</v>
      </c>
      <c r="G4" s="56" t="s">
        <v>273</v>
      </c>
      <c r="H4" s="57" t="s">
        <v>279</v>
      </c>
    </row>
    <row r="5" spans="2:8" x14ac:dyDescent="0.25">
      <c r="B5" s="172" t="s">
        <v>26</v>
      </c>
      <c r="C5" s="172" t="s">
        <v>120</v>
      </c>
      <c r="E5" s="172" t="s">
        <v>26</v>
      </c>
      <c r="F5" s="172" t="s">
        <v>87</v>
      </c>
      <c r="G5" s="172" t="s">
        <v>274</v>
      </c>
      <c r="H5" s="187" t="s">
        <v>280</v>
      </c>
    </row>
    <row r="6" spans="2:8" ht="26.45" customHeight="1" thickBot="1" x14ac:dyDescent="0.3">
      <c r="B6" s="186"/>
      <c r="C6" s="186"/>
      <c r="E6" s="186"/>
      <c r="F6" s="186"/>
      <c r="G6" s="186"/>
      <c r="H6" s="188"/>
    </row>
    <row r="7" spans="2:8" ht="15" hidden="1" customHeight="1" thickBot="1" x14ac:dyDescent="0.3">
      <c r="B7" s="173"/>
      <c r="C7" s="173"/>
      <c r="E7" s="173"/>
      <c r="F7" s="173"/>
      <c r="G7" s="173"/>
      <c r="H7" s="189"/>
    </row>
    <row r="8" spans="2:8" ht="19.899999999999999" customHeight="1" x14ac:dyDescent="0.25">
      <c r="B8" s="172" t="s">
        <v>29</v>
      </c>
      <c r="C8" s="172" t="s">
        <v>121</v>
      </c>
      <c r="E8" s="172" t="s">
        <v>29</v>
      </c>
      <c r="F8" s="172" t="s">
        <v>88</v>
      </c>
      <c r="G8" s="172" t="s">
        <v>275</v>
      </c>
      <c r="H8" s="187" t="s">
        <v>283</v>
      </c>
    </row>
    <row r="9" spans="2:8" ht="19.899999999999999" customHeight="1" x14ac:dyDescent="0.25">
      <c r="B9" s="186"/>
      <c r="C9" s="186"/>
      <c r="E9" s="186"/>
      <c r="F9" s="186"/>
      <c r="G9" s="186"/>
      <c r="H9" s="188"/>
    </row>
    <row r="10" spans="2:8" ht="19.899999999999999" customHeight="1" thickBot="1" x14ac:dyDescent="0.3">
      <c r="B10" s="173"/>
      <c r="C10" s="173"/>
      <c r="E10" s="173"/>
      <c r="F10" s="173"/>
      <c r="G10" s="173"/>
      <c r="H10" s="189"/>
    </row>
    <row r="11" spans="2:8" x14ac:dyDescent="0.25">
      <c r="B11" s="172" t="s">
        <v>32</v>
      </c>
      <c r="C11" s="172" t="s">
        <v>122</v>
      </c>
      <c r="E11" s="172" t="s">
        <v>32</v>
      </c>
      <c r="F11" s="172" t="s">
        <v>89</v>
      </c>
      <c r="G11" s="172" t="s">
        <v>276</v>
      </c>
      <c r="H11" s="187" t="s">
        <v>269</v>
      </c>
    </row>
    <row r="12" spans="2:8" x14ac:dyDescent="0.25">
      <c r="B12" s="186"/>
      <c r="C12" s="186"/>
      <c r="E12" s="186"/>
      <c r="F12" s="186"/>
      <c r="G12" s="186"/>
      <c r="H12" s="188"/>
    </row>
    <row r="13" spans="2:8" ht="15.75" thickBot="1" x14ac:dyDescent="0.3">
      <c r="B13" s="173"/>
      <c r="C13" s="173"/>
      <c r="E13" s="173"/>
      <c r="F13" s="173"/>
      <c r="G13" s="173"/>
      <c r="H13" s="189"/>
    </row>
    <row r="14" spans="2:8" ht="14.45" customHeight="1" x14ac:dyDescent="0.25">
      <c r="B14" s="172" t="s">
        <v>35</v>
      </c>
      <c r="C14" s="172" t="s">
        <v>123</v>
      </c>
      <c r="E14" s="172" t="s">
        <v>35</v>
      </c>
      <c r="F14" s="172" t="s">
        <v>89</v>
      </c>
      <c r="G14" s="172" t="s">
        <v>276</v>
      </c>
      <c r="H14" s="187" t="s">
        <v>269</v>
      </c>
    </row>
    <row r="15" spans="2:8" ht="14.45" customHeight="1" x14ac:dyDescent="0.25">
      <c r="B15" s="186"/>
      <c r="C15" s="186"/>
      <c r="E15" s="186"/>
      <c r="F15" s="186"/>
      <c r="G15" s="186"/>
      <c r="H15" s="188"/>
    </row>
    <row r="16" spans="2:8" ht="15" customHeight="1" thickBot="1" x14ac:dyDescent="0.3">
      <c r="B16" s="173"/>
      <c r="C16" s="173"/>
      <c r="E16" s="173"/>
      <c r="F16" s="173"/>
      <c r="G16" s="173"/>
      <c r="H16" s="189"/>
    </row>
    <row r="17" spans="2:8" ht="14.45" customHeight="1" x14ac:dyDescent="0.25">
      <c r="B17" s="172" t="s">
        <v>38</v>
      </c>
      <c r="C17" s="172" t="s">
        <v>124</v>
      </c>
      <c r="E17" s="172" t="s">
        <v>38</v>
      </c>
      <c r="F17" s="172" t="s">
        <v>88</v>
      </c>
      <c r="G17" s="172" t="s">
        <v>275</v>
      </c>
      <c r="H17" s="187" t="s">
        <v>269</v>
      </c>
    </row>
    <row r="18" spans="2:8" ht="14.45" customHeight="1" x14ac:dyDescent="0.25">
      <c r="B18" s="186"/>
      <c r="C18" s="186"/>
      <c r="E18" s="186"/>
      <c r="F18" s="186"/>
      <c r="G18" s="186"/>
      <c r="H18" s="188"/>
    </row>
    <row r="19" spans="2:8" ht="15" customHeight="1" thickBot="1" x14ac:dyDescent="0.3">
      <c r="B19" s="173"/>
      <c r="C19" s="173"/>
      <c r="E19" s="173"/>
      <c r="F19" s="173"/>
      <c r="G19" s="173"/>
      <c r="H19" s="189"/>
    </row>
    <row r="20" spans="2:8" x14ac:dyDescent="0.25">
      <c r="B20" s="172" t="s">
        <v>41</v>
      </c>
      <c r="C20" s="172" t="s">
        <v>125</v>
      </c>
      <c r="E20" s="172" t="s">
        <v>41</v>
      </c>
      <c r="F20" s="172" t="s">
        <v>90</v>
      </c>
      <c r="G20" s="172" t="s">
        <v>277</v>
      </c>
      <c r="H20" s="187" t="s">
        <v>269</v>
      </c>
    </row>
    <row r="21" spans="2:8" x14ac:dyDescent="0.25">
      <c r="B21" s="186"/>
      <c r="C21" s="186"/>
      <c r="E21" s="186"/>
      <c r="F21" s="186"/>
      <c r="G21" s="186"/>
      <c r="H21" s="188"/>
    </row>
    <row r="22" spans="2:8" ht="15.75" thickBot="1" x14ac:dyDescent="0.3">
      <c r="B22" s="173"/>
      <c r="C22" s="173"/>
      <c r="E22" s="173"/>
      <c r="F22" s="173"/>
      <c r="G22" s="173"/>
      <c r="H22" s="189"/>
    </row>
    <row r="23" spans="2:8" ht="14.45" customHeight="1" x14ac:dyDescent="0.25">
      <c r="B23" s="172" t="s">
        <v>44</v>
      </c>
      <c r="C23" s="172" t="s">
        <v>126</v>
      </c>
      <c r="E23" s="172" t="s">
        <v>44</v>
      </c>
      <c r="F23" s="172" t="s">
        <v>90</v>
      </c>
      <c r="G23" s="172" t="s">
        <v>277</v>
      </c>
      <c r="H23" s="187" t="s">
        <v>269</v>
      </c>
    </row>
    <row r="24" spans="2:8" ht="14.45" customHeight="1" x14ac:dyDescent="0.25">
      <c r="B24" s="186"/>
      <c r="C24" s="186"/>
      <c r="E24" s="186"/>
      <c r="F24" s="186"/>
      <c r="G24" s="186"/>
      <c r="H24" s="188"/>
    </row>
    <row r="25" spans="2:8" ht="15" customHeight="1" thickBot="1" x14ac:dyDescent="0.3">
      <c r="B25" s="173"/>
      <c r="C25" s="173"/>
      <c r="E25" s="173"/>
      <c r="F25" s="173"/>
      <c r="G25" s="173"/>
      <c r="H25" s="189"/>
    </row>
    <row r="26" spans="2:8" ht="14.45" customHeight="1" x14ac:dyDescent="0.25">
      <c r="B26" s="172" t="s">
        <v>47</v>
      </c>
      <c r="C26" s="172" t="s">
        <v>127</v>
      </c>
      <c r="E26" s="172" t="s">
        <v>47</v>
      </c>
      <c r="F26" s="172" t="s">
        <v>88</v>
      </c>
      <c r="G26" s="172" t="s">
        <v>275</v>
      </c>
      <c r="H26" s="187" t="s">
        <v>281</v>
      </c>
    </row>
    <row r="27" spans="2:8" ht="14.45" customHeight="1" x14ac:dyDescent="0.25">
      <c r="B27" s="186"/>
      <c r="C27" s="186"/>
      <c r="E27" s="186"/>
      <c r="F27" s="186"/>
      <c r="G27" s="186"/>
      <c r="H27" s="188"/>
    </row>
    <row r="28" spans="2:8" ht="15" customHeight="1" thickBot="1" x14ac:dyDescent="0.3">
      <c r="B28" s="173"/>
      <c r="C28" s="173"/>
      <c r="E28" s="173"/>
      <c r="F28" s="173"/>
      <c r="G28" s="173"/>
      <c r="H28" s="189"/>
    </row>
    <row r="29" spans="2:8" x14ac:dyDescent="0.25">
      <c r="B29" s="172" t="s">
        <v>50</v>
      </c>
      <c r="C29" s="172" t="s">
        <v>128</v>
      </c>
      <c r="E29" s="172" t="s">
        <v>50</v>
      </c>
      <c r="F29" s="172" t="s">
        <v>91</v>
      </c>
      <c r="G29" s="172" t="s">
        <v>278</v>
      </c>
      <c r="H29" s="187" t="s">
        <v>282</v>
      </c>
    </row>
    <row r="30" spans="2:8" x14ac:dyDescent="0.25">
      <c r="B30" s="186"/>
      <c r="C30" s="186"/>
      <c r="E30" s="186"/>
      <c r="F30" s="186"/>
      <c r="G30" s="186"/>
      <c r="H30" s="188"/>
    </row>
    <row r="31" spans="2:8" ht="15.75" thickBot="1" x14ac:dyDescent="0.3">
      <c r="B31" s="173"/>
      <c r="C31" s="173"/>
      <c r="E31" s="173"/>
      <c r="F31" s="173"/>
      <c r="G31" s="173"/>
      <c r="H31" s="189"/>
    </row>
    <row r="35" spans="2:6" ht="31.5" x14ac:dyDescent="0.5">
      <c r="B35" s="116" t="s">
        <v>154</v>
      </c>
    </row>
    <row r="36" spans="2:6" ht="15.75" thickBot="1" x14ac:dyDescent="0.3"/>
    <row r="37" spans="2:6" ht="21.75" thickBot="1" x14ac:dyDescent="0.4">
      <c r="B37" s="56" t="s">
        <v>118</v>
      </c>
      <c r="C37" s="118" t="s">
        <v>155</v>
      </c>
      <c r="D37" s="118" t="s">
        <v>156</v>
      </c>
      <c r="E37" s="118" t="s">
        <v>71</v>
      </c>
      <c r="F37" s="118" t="s">
        <v>157</v>
      </c>
    </row>
    <row r="38" spans="2:6" ht="15.75" thickBot="1" x14ac:dyDescent="0.3">
      <c r="B38" s="190" t="s">
        <v>26</v>
      </c>
      <c r="C38" s="192" t="s">
        <v>158</v>
      </c>
      <c r="D38" s="192" t="s">
        <v>159</v>
      </c>
      <c r="E38" s="193" t="s">
        <v>160</v>
      </c>
      <c r="F38" s="192" t="s">
        <v>161</v>
      </c>
    </row>
    <row r="39" spans="2:6" ht="15.75" thickBot="1" x14ac:dyDescent="0.3">
      <c r="B39" s="190"/>
      <c r="C39" s="192"/>
      <c r="D39" s="192"/>
      <c r="E39" s="193"/>
      <c r="F39" s="192"/>
    </row>
    <row r="40" spans="2:6" ht="15.75" thickBot="1" x14ac:dyDescent="0.3">
      <c r="B40" s="190"/>
      <c r="C40" s="192"/>
      <c r="D40" s="192"/>
      <c r="E40" s="193"/>
      <c r="F40" s="192"/>
    </row>
    <row r="41" spans="2:6" ht="15.75" thickBot="1" x14ac:dyDescent="0.3">
      <c r="B41" s="190" t="s">
        <v>29</v>
      </c>
      <c r="C41" s="192" t="s">
        <v>162</v>
      </c>
      <c r="D41" s="192" t="s">
        <v>163</v>
      </c>
      <c r="E41" s="192" t="s">
        <v>164</v>
      </c>
      <c r="F41" s="192" t="s">
        <v>165</v>
      </c>
    </row>
    <row r="42" spans="2:6" ht="15.75" thickBot="1" x14ac:dyDescent="0.3">
      <c r="B42" s="190"/>
      <c r="C42" s="192"/>
      <c r="D42" s="192"/>
      <c r="E42" s="192"/>
      <c r="F42" s="192"/>
    </row>
    <row r="43" spans="2:6" ht="15.75" thickBot="1" x14ac:dyDescent="0.3">
      <c r="B43" s="190"/>
      <c r="C43" s="192"/>
      <c r="D43" s="192"/>
      <c r="E43" s="192"/>
      <c r="F43" s="192"/>
    </row>
    <row r="44" spans="2:6" ht="15.75" thickBot="1" x14ac:dyDescent="0.3">
      <c r="B44" s="190" t="s">
        <v>32</v>
      </c>
      <c r="C44" s="192" t="s">
        <v>166</v>
      </c>
      <c r="D44" s="192" t="s">
        <v>167</v>
      </c>
      <c r="E44" s="192" t="s">
        <v>168</v>
      </c>
      <c r="F44" s="192" t="s">
        <v>169</v>
      </c>
    </row>
    <row r="45" spans="2:6" ht="15.75" thickBot="1" x14ac:dyDescent="0.3">
      <c r="B45" s="190"/>
      <c r="C45" s="192"/>
      <c r="D45" s="192"/>
      <c r="E45" s="192"/>
      <c r="F45" s="192"/>
    </row>
    <row r="46" spans="2:6" ht="15.75" thickBot="1" x14ac:dyDescent="0.3">
      <c r="B46" s="190"/>
      <c r="C46" s="192"/>
      <c r="D46" s="192"/>
      <c r="E46" s="192"/>
      <c r="F46" s="192"/>
    </row>
    <row r="47" spans="2:6" ht="15.75" thickBot="1" x14ac:dyDescent="0.3">
      <c r="B47" s="190" t="s">
        <v>35</v>
      </c>
      <c r="C47" s="192" t="s">
        <v>170</v>
      </c>
      <c r="D47" s="192" t="s">
        <v>171</v>
      </c>
      <c r="E47" s="192" t="s">
        <v>172</v>
      </c>
      <c r="F47" s="192" t="s">
        <v>173</v>
      </c>
    </row>
    <row r="48" spans="2:6" ht="15.75" thickBot="1" x14ac:dyDescent="0.3">
      <c r="B48" s="190"/>
      <c r="C48" s="192"/>
      <c r="D48" s="192"/>
      <c r="E48" s="192"/>
      <c r="F48" s="192"/>
    </row>
    <row r="49" spans="2:6" ht="15.75" thickBot="1" x14ac:dyDescent="0.3">
      <c r="B49" s="190"/>
      <c r="C49" s="192"/>
      <c r="D49" s="192"/>
      <c r="E49" s="192"/>
      <c r="F49" s="192"/>
    </row>
    <row r="50" spans="2:6" ht="15.75" thickBot="1" x14ac:dyDescent="0.3">
      <c r="B50" s="190" t="s">
        <v>38</v>
      </c>
      <c r="C50" s="192" t="s">
        <v>174</v>
      </c>
      <c r="D50" s="192" t="s">
        <v>175</v>
      </c>
      <c r="E50" s="192" t="s">
        <v>176</v>
      </c>
      <c r="F50" s="192" t="s">
        <v>177</v>
      </c>
    </row>
    <row r="51" spans="2:6" ht="15.75" thickBot="1" x14ac:dyDescent="0.3">
      <c r="B51" s="190"/>
      <c r="C51" s="192"/>
      <c r="D51" s="192"/>
      <c r="E51" s="192"/>
      <c r="F51" s="192"/>
    </row>
    <row r="52" spans="2:6" ht="15.75" thickBot="1" x14ac:dyDescent="0.3">
      <c r="B52" s="190"/>
      <c r="C52" s="192"/>
      <c r="D52" s="192"/>
      <c r="E52" s="192"/>
      <c r="F52" s="192"/>
    </row>
    <row r="53" spans="2:6" ht="15.75" thickBot="1" x14ac:dyDescent="0.3">
      <c r="B53" s="190" t="s">
        <v>41</v>
      </c>
      <c r="C53" s="192" t="s">
        <v>178</v>
      </c>
      <c r="D53" s="192" t="s">
        <v>179</v>
      </c>
      <c r="E53" s="192" t="s">
        <v>180</v>
      </c>
      <c r="F53" s="192" t="s">
        <v>181</v>
      </c>
    </row>
    <row r="54" spans="2:6" ht="15.75" thickBot="1" x14ac:dyDescent="0.3">
      <c r="B54" s="190"/>
      <c r="C54" s="192"/>
      <c r="D54" s="192"/>
      <c r="E54" s="192"/>
      <c r="F54" s="192"/>
    </row>
    <row r="55" spans="2:6" ht="15.75" thickBot="1" x14ac:dyDescent="0.3">
      <c r="B55" s="190"/>
      <c r="C55" s="192"/>
      <c r="D55" s="192"/>
      <c r="E55" s="192"/>
      <c r="F55" s="192"/>
    </row>
    <row r="56" spans="2:6" ht="15.75" thickBot="1" x14ac:dyDescent="0.3">
      <c r="B56" s="190" t="s">
        <v>44</v>
      </c>
      <c r="C56" s="192" t="s">
        <v>182</v>
      </c>
      <c r="D56" s="192" t="s">
        <v>183</v>
      </c>
      <c r="E56" s="192" t="s">
        <v>184</v>
      </c>
      <c r="F56" s="192" t="s">
        <v>185</v>
      </c>
    </row>
    <row r="57" spans="2:6" ht="15.75" thickBot="1" x14ac:dyDescent="0.3">
      <c r="B57" s="190"/>
      <c r="C57" s="192"/>
      <c r="D57" s="192"/>
      <c r="E57" s="192"/>
      <c r="F57" s="192"/>
    </row>
    <row r="58" spans="2:6" ht="15.75" thickBot="1" x14ac:dyDescent="0.3">
      <c r="B58" s="190"/>
      <c r="C58" s="192"/>
      <c r="D58" s="192"/>
      <c r="E58" s="192"/>
      <c r="F58" s="192"/>
    </row>
    <row r="59" spans="2:6" ht="15.75" thickBot="1" x14ac:dyDescent="0.3">
      <c r="B59" s="190" t="s">
        <v>47</v>
      </c>
      <c r="C59" s="192" t="s">
        <v>186</v>
      </c>
      <c r="D59" s="192" t="s">
        <v>187</v>
      </c>
      <c r="E59" s="192" t="s">
        <v>188</v>
      </c>
      <c r="F59" s="192" t="s">
        <v>189</v>
      </c>
    </row>
    <row r="60" spans="2:6" ht="15.75" thickBot="1" x14ac:dyDescent="0.3">
      <c r="B60" s="190"/>
      <c r="C60" s="192"/>
      <c r="D60" s="192"/>
      <c r="E60" s="192"/>
      <c r="F60" s="192"/>
    </row>
    <row r="61" spans="2:6" ht="15.75" thickBot="1" x14ac:dyDescent="0.3">
      <c r="B61" s="190"/>
      <c r="C61" s="192"/>
      <c r="D61" s="192"/>
      <c r="E61" s="192"/>
      <c r="F61" s="192"/>
    </row>
    <row r="62" spans="2:6" ht="15.75" thickBot="1" x14ac:dyDescent="0.3">
      <c r="B62" s="190" t="s">
        <v>50</v>
      </c>
      <c r="C62" s="192" t="s">
        <v>190</v>
      </c>
      <c r="D62" s="192" t="s">
        <v>191</v>
      </c>
      <c r="E62" s="192" t="s">
        <v>192</v>
      </c>
      <c r="F62" s="192" t="s">
        <v>193</v>
      </c>
    </row>
    <row r="63" spans="2:6" ht="15.75" thickBot="1" x14ac:dyDescent="0.3">
      <c r="B63" s="190"/>
      <c r="C63" s="192"/>
      <c r="D63" s="192"/>
      <c r="E63" s="192"/>
      <c r="F63" s="192"/>
    </row>
    <row r="64" spans="2:6" ht="15.75" thickBot="1" x14ac:dyDescent="0.3">
      <c r="B64" s="190"/>
      <c r="C64" s="192"/>
      <c r="D64" s="192"/>
      <c r="E64" s="192"/>
      <c r="F64" s="192"/>
    </row>
    <row r="65" spans="2:6" ht="21.75" thickBot="1" x14ac:dyDescent="0.4">
      <c r="B65" s="191" t="s">
        <v>194</v>
      </c>
      <c r="C65" s="191" t="s">
        <v>198</v>
      </c>
      <c r="D65" s="117"/>
      <c r="E65" s="117"/>
      <c r="F65" s="117"/>
    </row>
    <row r="66" spans="2:6" ht="21.75" thickBot="1" x14ac:dyDescent="0.4">
      <c r="B66" s="192"/>
      <c r="C66" s="192"/>
      <c r="D66" s="117"/>
      <c r="E66" s="117"/>
      <c r="F66" s="117"/>
    </row>
    <row r="67" spans="2:6" ht="10.15" customHeight="1" thickBot="1" x14ac:dyDescent="0.4">
      <c r="B67" s="192"/>
      <c r="C67" s="192"/>
      <c r="D67" s="117"/>
      <c r="E67" s="117"/>
      <c r="F67" s="117"/>
    </row>
    <row r="68" spans="2:6" ht="21.75" thickBot="1" x14ac:dyDescent="0.4">
      <c r="B68" s="192" t="s">
        <v>195</v>
      </c>
      <c r="C68" s="192" t="s">
        <v>199</v>
      </c>
      <c r="D68" s="117"/>
      <c r="E68" s="117"/>
      <c r="F68" s="117"/>
    </row>
    <row r="69" spans="2:6" ht="21.75" thickBot="1" x14ac:dyDescent="0.4">
      <c r="B69" s="192"/>
      <c r="C69" s="192"/>
      <c r="D69" s="117"/>
      <c r="E69" s="117"/>
      <c r="F69" s="117"/>
    </row>
    <row r="70" spans="2:6" ht="13.15" customHeight="1" thickBot="1" x14ac:dyDescent="0.4">
      <c r="B70" s="192"/>
      <c r="C70" s="192"/>
      <c r="D70" s="117"/>
      <c r="E70" s="117"/>
      <c r="F70" s="117"/>
    </row>
    <row r="71" spans="2:6" ht="21.75" thickBot="1" x14ac:dyDescent="0.4">
      <c r="B71" s="192" t="s">
        <v>196</v>
      </c>
      <c r="C71" s="192" t="s">
        <v>200</v>
      </c>
      <c r="D71" s="117"/>
      <c r="E71" s="117"/>
      <c r="F71" s="117"/>
    </row>
    <row r="72" spans="2:6" ht="21.75" thickBot="1" x14ac:dyDescent="0.4">
      <c r="B72" s="192"/>
      <c r="C72" s="192"/>
      <c r="D72" s="117"/>
      <c r="E72" s="117"/>
      <c r="F72" s="117"/>
    </row>
    <row r="73" spans="2:6" ht="4.9000000000000004" customHeight="1" thickBot="1" x14ac:dyDescent="0.4">
      <c r="B73" s="192"/>
      <c r="C73" s="192"/>
      <c r="D73" s="117"/>
      <c r="E73" s="117"/>
      <c r="F73" s="117"/>
    </row>
    <row r="74" spans="2:6" ht="21.75" thickBot="1" x14ac:dyDescent="0.4">
      <c r="B74" s="192" t="s">
        <v>197</v>
      </c>
      <c r="C74" s="192" t="s">
        <v>201</v>
      </c>
      <c r="D74" s="117"/>
      <c r="E74" s="117"/>
      <c r="F74" s="117"/>
    </row>
    <row r="75" spans="2:6" ht="21.75" thickBot="1" x14ac:dyDescent="0.4">
      <c r="B75" s="192"/>
      <c r="C75" s="192"/>
      <c r="D75" s="117"/>
      <c r="E75" s="117"/>
      <c r="F75" s="117"/>
    </row>
    <row r="76" spans="2:6" ht="3.6" customHeight="1" thickBot="1" x14ac:dyDescent="0.4">
      <c r="B76" s="192"/>
      <c r="C76" s="192"/>
      <c r="D76" s="117"/>
      <c r="E76" s="117"/>
      <c r="F76" s="117"/>
    </row>
    <row r="80" spans="2:6" ht="31.5" x14ac:dyDescent="0.5">
      <c r="B80" s="116" t="s">
        <v>214</v>
      </c>
    </row>
    <row r="81" spans="2:4" ht="15.75" thickBot="1" x14ac:dyDescent="0.3"/>
    <row r="82" spans="2:4" ht="42.75" thickBot="1" x14ac:dyDescent="0.3">
      <c r="B82" s="56" t="s">
        <v>215</v>
      </c>
      <c r="C82" s="57" t="s">
        <v>202</v>
      </c>
      <c r="D82" s="57" t="s">
        <v>203</v>
      </c>
    </row>
    <row r="83" spans="2:4" ht="21.75" thickBot="1" x14ac:dyDescent="0.3">
      <c r="B83" s="119" t="s">
        <v>149</v>
      </c>
      <c r="C83" s="120" t="s">
        <v>150</v>
      </c>
      <c r="D83" s="120" t="s">
        <v>204</v>
      </c>
    </row>
    <row r="84" spans="2:4" ht="21.75" thickBot="1" x14ac:dyDescent="0.3">
      <c r="B84" s="119" t="s">
        <v>150</v>
      </c>
      <c r="C84" s="120" t="s">
        <v>149</v>
      </c>
      <c r="D84" s="120" t="s">
        <v>205</v>
      </c>
    </row>
    <row r="85" spans="2:4" ht="21.75" thickBot="1" x14ac:dyDescent="0.3">
      <c r="B85" s="119" t="s">
        <v>151</v>
      </c>
      <c r="C85" s="120" t="s">
        <v>148</v>
      </c>
      <c r="D85" s="120" t="s">
        <v>206</v>
      </c>
    </row>
    <row r="86" spans="2:4" ht="21.75" thickBot="1" x14ac:dyDescent="0.3">
      <c r="B86" s="119" t="s">
        <v>152</v>
      </c>
      <c r="C86" s="120" t="s">
        <v>147</v>
      </c>
      <c r="D86" s="120" t="s">
        <v>207</v>
      </c>
    </row>
    <row r="87" spans="2:4" ht="21.75" thickBot="1" x14ac:dyDescent="0.3">
      <c r="B87" s="119" t="s">
        <v>141</v>
      </c>
      <c r="C87" s="120" t="s">
        <v>146</v>
      </c>
      <c r="D87" s="120" t="s">
        <v>208</v>
      </c>
    </row>
    <row r="88" spans="2:4" ht="21.75" thickBot="1" x14ac:dyDescent="0.3">
      <c r="B88" s="119" t="s">
        <v>142</v>
      </c>
      <c r="C88" s="120" t="s">
        <v>145</v>
      </c>
      <c r="D88" s="120" t="s">
        <v>209</v>
      </c>
    </row>
    <row r="89" spans="2:4" ht="21.75" thickBot="1" x14ac:dyDescent="0.3">
      <c r="B89" s="119" t="s">
        <v>143</v>
      </c>
      <c r="C89" s="120" t="s">
        <v>144</v>
      </c>
      <c r="D89" s="120" t="s">
        <v>209</v>
      </c>
    </row>
    <row r="90" spans="2:4" ht="21.75" thickBot="1" x14ac:dyDescent="0.3">
      <c r="B90" s="119" t="s">
        <v>144</v>
      </c>
      <c r="C90" s="120" t="s">
        <v>143</v>
      </c>
      <c r="D90" s="120" t="s">
        <v>210</v>
      </c>
    </row>
    <row r="91" spans="2:4" ht="41.45" customHeight="1" thickBot="1" x14ac:dyDescent="0.3">
      <c r="B91" s="119" t="s">
        <v>145</v>
      </c>
      <c r="C91" s="120" t="s">
        <v>142</v>
      </c>
      <c r="D91" s="120" t="s">
        <v>211</v>
      </c>
    </row>
    <row r="92" spans="2:4" ht="42.75" thickBot="1" x14ac:dyDescent="0.3">
      <c r="B92" s="119" t="s">
        <v>146</v>
      </c>
      <c r="C92" s="120" t="s">
        <v>141</v>
      </c>
      <c r="D92" s="120" t="s">
        <v>212</v>
      </c>
    </row>
    <row r="93" spans="2:4" ht="21.75" thickBot="1" x14ac:dyDescent="0.3">
      <c r="B93" s="119" t="s">
        <v>147</v>
      </c>
      <c r="C93" s="120" t="s">
        <v>152</v>
      </c>
      <c r="D93" s="120" t="s">
        <v>209</v>
      </c>
    </row>
    <row r="94" spans="2:4" ht="63.75" thickBot="1" x14ac:dyDescent="0.3">
      <c r="B94" s="119" t="s">
        <v>148</v>
      </c>
      <c r="C94" s="120" t="s">
        <v>151</v>
      </c>
      <c r="D94" s="120" t="s">
        <v>213</v>
      </c>
    </row>
  </sheetData>
  <sheetProtection algorithmName="SHA-512" hashValue="RmVE8rfi5G/rssa+rSHFvBL3eqwBlZaScnFRJDKZ2mpWov6J+YGZeQpH5lgzHi3gLhJE0N2o55bDG6L+yvAyxQ==" saltValue="KhjilOSTFxME/d1qKgLfKw==" spinCount="100000" sheet="1" objects="1" scenarios="1"/>
  <mergeCells count="107">
    <mergeCell ref="F62:F64"/>
    <mergeCell ref="F41:F43"/>
    <mergeCell ref="F44:F46"/>
    <mergeCell ref="F47:F49"/>
    <mergeCell ref="F50:F52"/>
    <mergeCell ref="F53:F55"/>
    <mergeCell ref="B74:B76"/>
    <mergeCell ref="C41:C43"/>
    <mergeCell ref="C44:C46"/>
    <mergeCell ref="C47:C49"/>
    <mergeCell ref="C50:C52"/>
    <mergeCell ref="C53:C55"/>
    <mergeCell ref="C56:C58"/>
    <mergeCell ref="C59:C61"/>
    <mergeCell ref="C62:C64"/>
    <mergeCell ref="C65:C67"/>
    <mergeCell ref="C68:C70"/>
    <mergeCell ref="C71:C73"/>
    <mergeCell ref="C74:C76"/>
    <mergeCell ref="B56:B58"/>
    <mergeCell ref="B59:B61"/>
    <mergeCell ref="B62:B64"/>
    <mergeCell ref="B71:B73"/>
    <mergeCell ref="D41:D43"/>
    <mergeCell ref="C38:C40"/>
    <mergeCell ref="D38:D40"/>
    <mergeCell ref="B41:B43"/>
    <mergeCell ref="B44:B46"/>
    <mergeCell ref="B47:B49"/>
    <mergeCell ref="E38:E40"/>
    <mergeCell ref="F38:F40"/>
    <mergeCell ref="F56:F58"/>
    <mergeCell ref="F59:F61"/>
    <mergeCell ref="D44:D46"/>
    <mergeCell ref="D47:D49"/>
    <mergeCell ref="D50:D52"/>
    <mergeCell ref="D53:D55"/>
    <mergeCell ref="D56:D58"/>
    <mergeCell ref="B65:B67"/>
    <mergeCell ref="B68:B70"/>
    <mergeCell ref="E41:E43"/>
    <mergeCell ref="E44:E46"/>
    <mergeCell ref="E47:E49"/>
    <mergeCell ref="E50:E52"/>
    <mergeCell ref="E53:E55"/>
    <mergeCell ref="E56:E58"/>
    <mergeCell ref="E59:E61"/>
    <mergeCell ref="E62:E64"/>
    <mergeCell ref="D59:D61"/>
    <mergeCell ref="D62:D64"/>
    <mergeCell ref="B5:B7"/>
    <mergeCell ref="B8:B10"/>
    <mergeCell ref="B11:B13"/>
    <mergeCell ref="B14:B16"/>
    <mergeCell ref="B17:B19"/>
    <mergeCell ref="B50:B52"/>
    <mergeCell ref="B53:B55"/>
    <mergeCell ref="B20:B22"/>
    <mergeCell ref="B23:B25"/>
    <mergeCell ref="B26:B28"/>
    <mergeCell ref="B29:B31"/>
    <mergeCell ref="B38:B40"/>
    <mergeCell ref="C23:C25"/>
    <mergeCell ref="C26:C28"/>
    <mergeCell ref="C29:C31"/>
    <mergeCell ref="C5:C7"/>
    <mergeCell ref="C8:C10"/>
    <mergeCell ref="C11:C13"/>
    <mergeCell ref="C14:C16"/>
    <mergeCell ref="C17:C19"/>
    <mergeCell ref="C20:C22"/>
    <mergeCell ref="E14:E16"/>
    <mergeCell ref="F14:F16"/>
    <mergeCell ref="E17:E19"/>
    <mergeCell ref="F17:F19"/>
    <mergeCell ref="E20:E22"/>
    <mergeCell ref="F20:F22"/>
    <mergeCell ref="E5:E7"/>
    <mergeCell ref="F5:F7"/>
    <mergeCell ref="E8:E10"/>
    <mergeCell ref="F8:F10"/>
    <mergeCell ref="E11:E13"/>
    <mergeCell ref="F11:F13"/>
    <mergeCell ref="E23:E25"/>
    <mergeCell ref="F23:F25"/>
    <mergeCell ref="E26:E28"/>
    <mergeCell ref="F26:F28"/>
    <mergeCell ref="G23:G25"/>
    <mergeCell ref="H23:H25"/>
    <mergeCell ref="G26:G28"/>
    <mergeCell ref="H26:H28"/>
    <mergeCell ref="E29:E31"/>
    <mergeCell ref="F29:F31"/>
    <mergeCell ref="G29:G31"/>
    <mergeCell ref="H29:H31"/>
    <mergeCell ref="G14:G16"/>
    <mergeCell ref="H14:H16"/>
    <mergeCell ref="G17:G19"/>
    <mergeCell ref="H17:H19"/>
    <mergeCell ref="G20:G22"/>
    <mergeCell ref="H20:H22"/>
    <mergeCell ref="G5:G7"/>
    <mergeCell ref="H5:H7"/>
    <mergeCell ref="G8:G10"/>
    <mergeCell ref="H8:H10"/>
    <mergeCell ref="G11:G13"/>
    <mergeCell ref="H11:H13"/>
  </mergeCells>
  <pageMargins left="0.7" right="0.7" top="0.78740157499999996" bottom="0.78740157499999996"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DEE93-B89E-4E05-8625-24F5EC1DBBEE}">
  <dimension ref="B4:K50"/>
  <sheetViews>
    <sheetView topLeftCell="A9" zoomScaleNormal="100" workbookViewId="0">
      <selection activeCell="F19" sqref="F19"/>
    </sheetView>
  </sheetViews>
  <sheetFormatPr baseColWidth="10" defaultRowHeight="15" x14ac:dyDescent="0.25"/>
  <cols>
    <col min="2" max="2" width="16.28515625" customWidth="1"/>
    <col min="3" max="3" width="16.42578125" customWidth="1"/>
    <col min="4" max="4" width="19.28515625" customWidth="1"/>
    <col min="5" max="5" width="15.42578125" customWidth="1"/>
    <col min="6" max="6" width="24" customWidth="1"/>
    <col min="7" max="7" width="14.85546875" customWidth="1"/>
    <col min="8" max="8" width="23.28515625" customWidth="1"/>
    <col min="9" max="9" width="11.7109375" bestFit="1" customWidth="1"/>
    <col min="10" max="10" width="21.28515625" customWidth="1"/>
    <col min="11" max="11" width="11.7109375" bestFit="1" customWidth="1"/>
    <col min="12" max="12" width="16" customWidth="1"/>
    <col min="13" max="13" width="11.7109375" bestFit="1" customWidth="1"/>
  </cols>
  <sheetData>
    <row r="4" spans="2:11" ht="31.5" x14ac:dyDescent="0.5">
      <c r="B4" s="116" t="s">
        <v>228</v>
      </c>
    </row>
    <row r="6" spans="2:11" ht="18.75" x14ac:dyDescent="0.25">
      <c r="B6" s="123" t="s">
        <v>225</v>
      </c>
      <c r="C6" s="123" t="s">
        <v>229</v>
      </c>
      <c r="D6" s="123" t="s">
        <v>225</v>
      </c>
      <c r="E6" s="123" t="s">
        <v>229</v>
      </c>
      <c r="F6" s="123" t="s">
        <v>225</v>
      </c>
      <c r="G6" s="123" t="s">
        <v>229</v>
      </c>
      <c r="H6" s="123" t="s">
        <v>225</v>
      </c>
      <c r="I6" s="123" t="s">
        <v>229</v>
      </c>
      <c r="J6" s="123" t="s">
        <v>225</v>
      </c>
      <c r="K6" s="123" t="s">
        <v>229</v>
      </c>
    </row>
    <row r="7" spans="2:11" ht="18.75" x14ac:dyDescent="0.25">
      <c r="B7" s="124" t="s">
        <v>230</v>
      </c>
      <c r="C7" s="125">
        <v>0.84166666666666667</v>
      </c>
      <c r="D7" s="126">
        <v>8802</v>
      </c>
      <c r="E7" s="125">
        <v>0.1173611111111111</v>
      </c>
      <c r="F7" s="126">
        <v>19759</v>
      </c>
      <c r="G7" s="125">
        <v>0.39652777777777781</v>
      </c>
      <c r="H7" s="126">
        <v>30716</v>
      </c>
      <c r="I7" s="125">
        <v>0.67986111111111114</v>
      </c>
      <c r="J7" s="126">
        <v>41673</v>
      </c>
      <c r="K7" s="125">
        <v>0.96111111111111114</v>
      </c>
    </row>
    <row r="8" spans="2:11" ht="18.75" x14ac:dyDescent="0.25">
      <c r="B8" s="124" t="s">
        <v>231</v>
      </c>
      <c r="C8" s="125">
        <v>8.1944444444444445E-2</v>
      </c>
      <c r="D8" s="126">
        <v>9167</v>
      </c>
      <c r="E8" s="125">
        <v>0.35972222222222222</v>
      </c>
      <c r="F8" s="126">
        <v>20124</v>
      </c>
      <c r="G8" s="125">
        <v>0.63750000000000007</v>
      </c>
      <c r="H8" s="126">
        <v>31081</v>
      </c>
      <c r="I8" s="125">
        <v>0.92499999999999993</v>
      </c>
      <c r="J8" s="126">
        <v>42039</v>
      </c>
      <c r="K8" s="125">
        <v>0.2076388888888889</v>
      </c>
    </row>
    <row r="9" spans="2:11" ht="18.75" x14ac:dyDescent="0.25">
      <c r="B9" s="124" t="s">
        <v>232</v>
      </c>
      <c r="C9" s="125">
        <v>0.3215277777777778</v>
      </c>
      <c r="D9" s="126">
        <v>9532</v>
      </c>
      <c r="E9" s="125">
        <v>0.61041666666666672</v>
      </c>
      <c r="F9" s="126">
        <v>20489</v>
      </c>
      <c r="G9" s="125">
        <v>0.8833333333333333</v>
      </c>
      <c r="H9" s="126">
        <v>31447</v>
      </c>
      <c r="I9" s="125">
        <v>0.17222222222222225</v>
      </c>
      <c r="J9" s="126">
        <v>42404</v>
      </c>
      <c r="K9" s="125">
        <v>0.44861111111111113</v>
      </c>
    </row>
    <row r="10" spans="2:11" ht="18.75" x14ac:dyDescent="0.25">
      <c r="B10" s="124" t="s">
        <v>233</v>
      </c>
      <c r="C10" s="125">
        <v>0.56180555555555556</v>
      </c>
      <c r="D10" s="126">
        <v>9897</v>
      </c>
      <c r="E10" s="125">
        <v>0.85416666666666663</v>
      </c>
      <c r="F10" s="126">
        <v>20855</v>
      </c>
      <c r="G10" s="125">
        <v>0.12152777777777778</v>
      </c>
      <c r="H10" s="126">
        <v>31812</v>
      </c>
      <c r="I10" s="125">
        <v>0.41111111111111115</v>
      </c>
      <c r="J10" s="126">
        <v>42769</v>
      </c>
      <c r="K10" s="125">
        <v>0.69097222222222221</v>
      </c>
    </row>
    <row r="11" spans="2:11" ht="18.75" x14ac:dyDescent="0.25">
      <c r="B11" s="124" t="s">
        <v>234</v>
      </c>
      <c r="C11" s="125">
        <v>0.8027777777777777</v>
      </c>
      <c r="D11" s="126">
        <v>10263</v>
      </c>
      <c r="E11" s="125">
        <v>9.4444444444444442E-2</v>
      </c>
      <c r="F11" s="126">
        <v>21220</v>
      </c>
      <c r="G11" s="125">
        <v>0.36736111111111108</v>
      </c>
      <c r="H11" s="126">
        <v>32177</v>
      </c>
      <c r="I11" s="125">
        <v>0.65486111111111112</v>
      </c>
      <c r="J11" s="126">
        <v>43134</v>
      </c>
      <c r="K11" s="125">
        <v>0.93680555555555556</v>
      </c>
    </row>
    <row r="12" spans="2:11" ht="18.75" x14ac:dyDescent="0.25">
      <c r="B12" s="124" t="s">
        <v>235</v>
      </c>
      <c r="C12" s="125">
        <v>4.6527777777777779E-2</v>
      </c>
      <c r="D12" s="126">
        <v>10628</v>
      </c>
      <c r="E12" s="125">
        <v>0.33958333333333335</v>
      </c>
      <c r="F12" s="126">
        <v>21585</v>
      </c>
      <c r="G12" s="125">
        <v>0.61249999999999993</v>
      </c>
      <c r="H12" s="126">
        <v>32542</v>
      </c>
      <c r="I12" s="125">
        <v>0.89374999999999993</v>
      </c>
      <c r="J12" s="126">
        <v>43500</v>
      </c>
      <c r="K12" s="125">
        <v>0.1763888888888889</v>
      </c>
    </row>
    <row r="13" spans="2:11" ht="18.75" x14ac:dyDescent="0.25">
      <c r="B13" s="126">
        <v>35</v>
      </c>
      <c r="C13" s="125">
        <v>0.28541666666666665</v>
      </c>
      <c r="D13" s="126">
        <v>10993</v>
      </c>
      <c r="E13" s="125">
        <v>0.57708333333333328</v>
      </c>
      <c r="F13" s="126">
        <v>21950</v>
      </c>
      <c r="G13" s="125">
        <v>0.84930555555555554</v>
      </c>
      <c r="H13" s="126">
        <v>32908</v>
      </c>
      <c r="I13" s="125">
        <v>0.13472222222222222</v>
      </c>
      <c r="J13" s="126">
        <v>43865</v>
      </c>
      <c r="K13" s="125">
        <v>0.41875000000000001</v>
      </c>
    </row>
    <row r="14" spans="2:11" ht="18.75" x14ac:dyDescent="0.25">
      <c r="B14" s="126">
        <v>401</v>
      </c>
      <c r="C14" s="125">
        <v>0.52777777777777779</v>
      </c>
      <c r="D14" s="126">
        <v>11358</v>
      </c>
      <c r="E14" s="125">
        <v>0.82013888888888886</v>
      </c>
      <c r="F14" s="126">
        <v>22316</v>
      </c>
      <c r="G14" s="125">
        <v>9.930555555555555E-2</v>
      </c>
      <c r="H14" s="126">
        <v>33273</v>
      </c>
      <c r="I14" s="125">
        <v>0.38125000000000003</v>
      </c>
      <c r="J14" s="126">
        <v>44230</v>
      </c>
      <c r="K14" s="125">
        <v>0.66597222222222219</v>
      </c>
    </row>
    <row r="15" spans="2:11" ht="18.75" x14ac:dyDescent="0.25">
      <c r="B15" s="126">
        <v>766</v>
      </c>
      <c r="C15" s="125">
        <v>0.77638888888888891</v>
      </c>
      <c r="D15" s="126">
        <v>11724</v>
      </c>
      <c r="E15" s="125">
        <v>2.0833333333333332E-2</v>
      </c>
      <c r="F15" s="126">
        <v>22681</v>
      </c>
      <c r="G15" s="125">
        <v>0.34513888888888888</v>
      </c>
      <c r="H15" s="126">
        <v>33638</v>
      </c>
      <c r="I15" s="125">
        <v>0.6166666666666667</v>
      </c>
      <c r="J15" s="126">
        <v>44595</v>
      </c>
      <c r="K15" s="125">
        <v>0.91041666666666676</v>
      </c>
    </row>
    <row r="16" spans="2:11" ht="18.75" x14ac:dyDescent="0.25">
      <c r="B16" s="126">
        <v>1132</v>
      </c>
      <c r="C16" s="125">
        <v>2.1527777777777781E-2</v>
      </c>
      <c r="D16" s="126">
        <v>12089</v>
      </c>
      <c r="E16" s="125">
        <v>0.2986111111111111</v>
      </c>
      <c r="F16" s="126">
        <v>23046</v>
      </c>
      <c r="G16" s="125">
        <v>0.58958333333333335</v>
      </c>
      <c r="H16" s="126">
        <v>34003</v>
      </c>
      <c r="I16" s="125">
        <v>0.85902777777777783</v>
      </c>
      <c r="J16" s="126">
        <v>44961</v>
      </c>
      <c r="K16" s="125">
        <v>0.11319444444444444</v>
      </c>
    </row>
    <row r="17" spans="2:11" ht="18.75" x14ac:dyDescent="0.25">
      <c r="B17" s="126">
        <v>1497</v>
      </c>
      <c r="C17" s="125">
        <v>0.26666666666666666</v>
      </c>
      <c r="D17" s="126">
        <v>12454</v>
      </c>
      <c r="E17" s="125">
        <v>0.5444444444444444</v>
      </c>
      <c r="F17" s="126">
        <v>23411</v>
      </c>
      <c r="G17" s="125">
        <v>0.83750000000000002</v>
      </c>
      <c r="H17" s="126">
        <v>34369</v>
      </c>
      <c r="I17" s="125">
        <v>0.10486111111111111</v>
      </c>
      <c r="J17" s="126">
        <v>45326</v>
      </c>
      <c r="K17" s="125">
        <v>0.39374999999999999</v>
      </c>
    </row>
    <row r="18" spans="2:11" ht="18.75" x14ac:dyDescent="0.25">
      <c r="B18" s="126">
        <v>1862</v>
      </c>
      <c r="C18" s="125">
        <v>0.51041666666666663</v>
      </c>
      <c r="D18" s="126">
        <v>12819</v>
      </c>
      <c r="E18" s="125">
        <v>0.78333333333333333</v>
      </c>
      <c r="F18" s="126">
        <v>23777</v>
      </c>
      <c r="G18" s="125">
        <v>7.4305555555555555E-2</v>
      </c>
      <c r="H18" s="126">
        <v>34734</v>
      </c>
      <c r="I18" s="125">
        <v>0.3430555555555555</v>
      </c>
      <c r="J18" s="126">
        <v>45691</v>
      </c>
      <c r="K18" s="125">
        <v>0.63263888888888886</v>
      </c>
    </row>
    <row r="19" spans="2:11" ht="18.75" x14ac:dyDescent="0.25">
      <c r="B19" s="126">
        <v>2227</v>
      </c>
      <c r="C19" s="125">
        <v>0.75277777777777777</v>
      </c>
      <c r="D19" s="126">
        <v>13185</v>
      </c>
      <c r="E19" s="125">
        <v>2.013888888888889E-2</v>
      </c>
      <c r="F19" s="126">
        <v>24142</v>
      </c>
      <c r="G19" s="125">
        <v>0.31805555555555554</v>
      </c>
      <c r="H19" s="126">
        <v>35099</v>
      </c>
      <c r="I19" s="125">
        <v>0.58888888888888891</v>
      </c>
      <c r="J19" s="126">
        <v>46056</v>
      </c>
      <c r="K19" s="125">
        <v>0.87638888888888899</v>
      </c>
    </row>
    <row r="20" spans="2:11" ht="18.75" x14ac:dyDescent="0.25">
      <c r="B20" s="126">
        <v>2592</v>
      </c>
      <c r="C20" s="125">
        <v>0.99930555555555556</v>
      </c>
      <c r="D20" s="126">
        <v>13550</v>
      </c>
      <c r="E20" s="125">
        <v>0.2673611111111111</v>
      </c>
      <c r="F20" s="126">
        <v>24507</v>
      </c>
      <c r="G20" s="125">
        <v>0.56319444444444444</v>
      </c>
      <c r="H20" s="126">
        <v>35464</v>
      </c>
      <c r="I20" s="125">
        <v>0.83472222222222225</v>
      </c>
      <c r="J20" s="126">
        <v>46422</v>
      </c>
      <c r="K20" s="125">
        <v>0.11527777777777777</v>
      </c>
    </row>
    <row r="21" spans="2:11" ht="18.75" x14ac:dyDescent="0.25">
      <c r="B21" s="126">
        <v>2958</v>
      </c>
      <c r="C21" s="125">
        <v>0.24166666666666667</v>
      </c>
      <c r="D21" s="126">
        <v>13915</v>
      </c>
      <c r="E21" s="125">
        <v>0.51041666666666663</v>
      </c>
      <c r="F21" s="126">
        <v>24872</v>
      </c>
      <c r="G21" s="125">
        <v>0.79722222222222217</v>
      </c>
      <c r="H21" s="126">
        <v>35830</v>
      </c>
      <c r="I21" s="125">
        <v>8.1944444444444445E-2</v>
      </c>
      <c r="J21" s="126">
        <v>46787</v>
      </c>
      <c r="K21" s="125">
        <v>0.35486111111111113</v>
      </c>
    </row>
    <row r="22" spans="2:11" ht="18.75" x14ac:dyDescent="0.25">
      <c r="B22" s="126">
        <v>3323</v>
      </c>
      <c r="C22" s="125">
        <v>0.48055555555555557</v>
      </c>
      <c r="D22" s="126">
        <v>14280</v>
      </c>
      <c r="E22" s="125">
        <v>0.75763888888888886</v>
      </c>
      <c r="F22" s="126">
        <v>25238</v>
      </c>
      <c r="G22" s="125">
        <v>4.0972222222222222E-2</v>
      </c>
      <c r="H22" s="126">
        <v>36195</v>
      </c>
      <c r="I22" s="125">
        <v>0.33194444444444443</v>
      </c>
      <c r="J22" s="126">
        <v>47152</v>
      </c>
      <c r="K22" s="125">
        <v>0.59791666666666665</v>
      </c>
    </row>
    <row r="23" spans="2:11" ht="18.75" x14ac:dyDescent="0.25">
      <c r="B23" s="126">
        <v>3688</v>
      </c>
      <c r="C23" s="125">
        <v>0.72777777777777775</v>
      </c>
      <c r="D23" s="126">
        <v>14646</v>
      </c>
      <c r="E23" s="125">
        <v>5.5555555555555558E-3</v>
      </c>
      <c r="F23" s="126">
        <v>25603</v>
      </c>
      <c r="G23" s="125">
        <v>0.28194444444444444</v>
      </c>
      <c r="H23" s="126">
        <v>36560</v>
      </c>
      <c r="I23" s="125">
        <v>0.57013888888888886</v>
      </c>
      <c r="J23" s="126">
        <v>47517</v>
      </c>
      <c r="K23" s="125">
        <v>0.83958333333333324</v>
      </c>
    </row>
    <row r="24" spans="2:11" ht="18.75" x14ac:dyDescent="0.25">
      <c r="B24" s="126">
        <v>4053</v>
      </c>
      <c r="C24" s="125">
        <v>0.96527777777777779</v>
      </c>
      <c r="D24" s="126">
        <v>15011</v>
      </c>
      <c r="E24" s="125">
        <v>0.24305555555555555</v>
      </c>
      <c r="F24" s="126">
        <v>25968</v>
      </c>
      <c r="G24" s="125">
        <v>0.5180555555555556</v>
      </c>
      <c r="H24" s="126">
        <v>36925</v>
      </c>
      <c r="I24" s="125">
        <v>0.81180555555555556</v>
      </c>
      <c r="J24" s="126">
        <v>47883</v>
      </c>
      <c r="K24" s="125">
        <v>8.2638888888888887E-2</v>
      </c>
    </row>
    <row r="25" spans="2:11" ht="18.75" x14ac:dyDescent="0.25">
      <c r="B25" s="126">
        <v>4419</v>
      </c>
      <c r="C25" s="125">
        <v>0.20347222222222219</v>
      </c>
      <c r="D25" s="126">
        <v>15376</v>
      </c>
      <c r="E25" s="125">
        <v>0.49236111111111108</v>
      </c>
      <c r="F25" s="126">
        <v>26333</v>
      </c>
      <c r="G25" s="125">
        <v>0.76388888888888884</v>
      </c>
      <c r="H25" s="126">
        <v>37291</v>
      </c>
      <c r="I25" s="125">
        <v>5.9027777777777783E-2</v>
      </c>
      <c r="J25" s="126">
        <v>48248</v>
      </c>
      <c r="K25" s="125">
        <v>0.32569444444444445</v>
      </c>
    </row>
    <row r="26" spans="2:11" ht="18.75" x14ac:dyDescent="0.25">
      <c r="B26" s="126">
        <v>4784</v>
      </c>
      <c r="C26" s="125">
        <v>0.4465277777777778</v>
      </c>
      <c r="D26" s="126">
        <v>15741</v>
      </c>
      <c r="E26" s="125">
        <v>0.73611111111111116</v>
      </c>
      <c r="F26" s="126">
        <v>26699</v>
      </c>
      <c r="G26" s="125">
        <v>3.472222222222222E-3</v>
      </c>
      <c r="H26" s="126">
        <v>37656</v>
      </c>
      <c r="I26" s="125">
        <v>0.29583333333333334</v>
      </c>
      <c r="J26" s="126">
        <v>48613</v>
      </c>
      <c r="K26" s="125">
        <v>0.5708333333333333</v>
      </c>
    </row>
    <row r="27" spans="2:11" ht="18.75" x14ac:dyDescent="0.25">
      <c r="B27" s="126">
        <v>5149</v>
      </c>
      <c r="C27" s="125">
        <v>0.68680555555555556</v>
      </c>
      <c r="D27" s="126">
        <v>16106</v>
      </c>
      <c r="E27" s="125">
        <v>0.97430555555555554</v>
      </c>
      <c r="F27" s="126">
        <v>27064</v>
      </c>
      <c r="G27" s="125">
        <v>0.25</v>
      </c>
      <c r="H27" s="126">
        <v>38021</v>
      </c>
      <c r="I27" s="125">
        <v>0.53888888888888886</v>
      </c>
      <c r="J27" s="126">
        <v>48978</v>
      </c>
      <c r="K27" s="125">
        <v>0.8208333333333333</v>
      </c>
    </row>
    <row r="28" spans="2:11" ht="18.75" x14ac:dyDescent="0.25">
      <c r="B28" s="126">
        <v>5514</v>
      </c>
      <c r="C28" s="125">
        <v>0.93472222222222223</v>
      </c>
      <c r="D28" s="126">
        <v>16472</v>
      </c>
      <c r="E28" s="125">
        <v>0.22222222222222221</v>
      </c>
      <c r="F28" s="126">
        <v>27429</v>
      </c>
      <c r="G28" s="125">
        <v>0.4993055555555555</v>
      </c>
      <c r="H28" s="126">
        <v>38386</v>
      </c>
      <c r="I28" s="125">
        <v>0.77986111111111101</v>
      </c>
      <c r="J28" s="126">
        <v>49344</v>
      </c>
      <c r="K28" s="125">
        <v>6.3194444444444442E-2</v>
      </c>
    </row>
    <row r="29" spans="2:11" ht="18.75" x14ac:dyDescent="0.25">
      <c r="B29" s="126">
        <v>5880</v>
      </c>
      <c r="C29" s="125">
        <v>0.1763888888888889</v>
      </c>
      <c r="D29" s="126">
        <v>16837</v>
      </c>
      <c r="E29" s="125">
        <v>0.46111111111111108</v>
      </c>
      <c r="F29" s="126">
        <v>27794</v>
      </c>
      <c r="G29" s="125">
        <v>0.73611111111111116</v>
      </c>
      <c r="H29" s="126">
        <v>38752</v>
      </c>
      <c r="I29" s="125">
        <v>1.8749999999999999E-2</v>
      </c>
      <c r="J29" s="126">
        <v>49709</v>
      </c>
      <c r="K29" s="125">
        <v>0.30555555555555552</v>
      </c>
    </row>
    <row r="30" spans="2:11" ht="18.75" x14ac:dyDescent="0.25">
      <c r="B30" s="126">
        <v>6245</v>
      </c>
      <c r="C30" s="125">
        <v>0.4152777777777778</v>
      </c>
      <c r="D30" s="126">
        <v>17202</v>
      </c>
      <c r="E30" s="125">
        <v>0.70138888888888884</v>
      </c>
      <c r="F30" s="126">
        <v>28159</v>
      </c>
      <c r="G30" s="125">
        <v>0.9819444444444444</v>
      </c>
      <c r="H30" s="126">
        <v>39117</v>
      </c>
      <c r="I30" s="125">
        <v>0.26319444444444445</v>
      </c>
      <c r="J30" s="126">
        <v>50074</v>
      </c>
      <c r="K30" s="125">
        <v>0.5493055555555556</v>
      </c>
    </row>
    <row r="31" spans="2:11" ht="18.75" x14ac:dyDescent="0.25">
      <c r="B31" s="126">
        <v>6610</v>
      </c>
      <c r="C31" s="125">
        <v>0.66111111111111109</v>
      </c>
      <c r="D31" s="126">
        <v>17567</v>
      </c>
      <c r="E31" s="125">
        <v>0.94652777777777775</v>
      </c>
      <c r="F31" s="126">
        <v>28525</v>
      </c>
      <c r="G31" s="125">
        <v>0.22708333333333333</v>
      </c>
      <c r="H31" s="126">
        <v>39482</v>
      </c>
      <c r="I31" s="125">
        <v>0.50069444444444444</v>
      </c>
      <c r="J31" s="126">
        <v>50439</v>
      </c>
      <c r="K31" s="125">
        <v>0.7944444444444444</v>
      </c>
    </row>
    <row r="32" spans="2:11" ht="18.75" x14ac:dyDescent="0.25">
      <c r="B32" s="126">
        <v>6975</v>
      </c>
      <c r="C32" s="125">
        <v>0.90208333333333324</v>
      </c>
      <c r="D32" s="126">
        <v>17933</v>
      </c>
      <c r="E32" s="125">
        <v>0.18263888888888891</v>
      </c>
      <c r="F32" s="126">
        <v>28890</v>
      </c>
      <c r="G32" s="125">
        <v>0.46736111111111112</v>
      </c>
      <c r="H32" s="126">
        <v>39847</v>
      </c>
      <c r="I32" s="125">
        <v>0.74305555555555547</v>
      </c>
      <c r="J32" s="126">
        <v>50805</v>
      </c>
      <c r="K32" s="125">
        <v>3.6111111111111115E-2</v>
      </c>
    </row>
    <row r="33" spans="2:11" ht="18.75" x14ac:dyDescent="0.25">
      <c r="B33" s="126">
        <v>7341</v>
      </c>
      <c r="C33" s="125">
        <v>0.14375000000000002</v>
      </c>
      <c r="D33" s="126">
        <v>18298</v>
      </c>
      <c r="E33" s="125">
        <v>0.43124999999999997</v>
      </c>
      <c r="F33" s="126">
        <v>29255</v>
      </c>
      <c r="G33" s="125">
        <v>0.71527777777777779</v>
      </c>
      <c r="H33" s="126">
        <v>40212</v>
      </c>
      <c r="I33" s="125">
        <v>0.9916666666666667</v>
      </c>
      <c r="J33" s="126">
        <v>51170</v>
      </c>
      <c r="K33" s="125">
        <v>0.27708333333333335</v>
      </c>
    </row>
    <row r="34" spans="2:11" ht="18.75" x14ac:dyDescent="0.25">
      <c r="B34" s="126">
        <v>7706</v>
      </c>
      <c r="C34" s="125">
        <v>0.38958333333333334</v>
      </c>
      <c r="D34" s="126">
        <v>18663</v>
      </c>
      <c r="E34" s="125">
        <v>0.67638888888888893</v>
      </c>
      <c r="F34" s="126">
        <v>29620</v>
      </c>
      <c r="G34" s="125">
        <v>0.95486111111111116</v>
      </c>
      <c r="H34" s="126">
        <v>40578</v>
      </c>
      <c r="I34" s="125">
        <v>0.23194444444444443</v>
      </c>
      <c r="J34" s="126">
        <v>51535</v>
      </c>
      <c r="K34" s="125">
        <v>0.51736111111111105</v>
      </c>
    </row>
    <row r="35" spans="2:11" ht="18.75" x14ac:dyDescent="0.25">
      <c r="B35" s="126">
        <v>8071</v>
      </c>
      <c r="C35" s="125">
        <v>0.62916666666666665</v>
      </c>
      <c r="D35" s="126">
        <v>19028</v>
      </c>
      <c r="E35" s="125">
        <v>0.91249999999999998</v>
      </c>
      <c r="F35" s="126">
        <v>29986</v>
      </c>
      <c r="G35" s="125">
        <v>0.19791666666666666</v>
      </c>
      <c r="H35" s="126">
        <v>40943</v>
      </c>
      <c r="I35" s="125">
        <v>0.47361111111111115</v>
      </c>
      <c r="J35" s="126">
        <v>51900</v>
      </c>
      <c r="K35" s="125">
        <v>0.7597222222222223</v>
      </c>
    </row>
    <row r="36" spans="2:11" ht="18.75" x14ac:dyDescent="0.25">
      <c r="B36" s="126">
        <v>8436</v>
      </c>
      <c r="C36" s="125">
        <v>0.87569444444444444</v>
      </c>
      <c r="D36" s="126">
        <v>19394</v>
      </c>
      <c r="E36" s="125">
        <v>0.15763888888888888</v>
      </c>
      <c r="F36" s="126">
        <v>30351</v>
      </c>
      <c r="G36" s="125">
        <v>0.44375000000000003</v>
      </c>
      <c r="H36" s="126">
        <v>41308</v>
      </c>
      <c r="I36" s="125">
        <v>0.71805555555555556</v>
      </c>
      <c r="J36" s="126">
        <v>52265</v>
      </c>
      <c r="K36" s="125">
        <v>0.99930555555555556</v>
      </c>
    </row>
    <row r="40" spans="2:11" ht="31.5" x14ac:dyDescent="0.5">
      <c r="B40" s="116" t="s">
        <v>236</v>
      </c>
    </row>
    <row r="42" spans="2:11" ht="23.45" customHeight="1" x14ac:dyDescent="0.25">
      <c r="B42" s="127" t="s">
        <v>216</v>
      </c>
      <c r="C42" s="195" t="s">
        <v>237</v>
      </c>
      <c r="D42" s="195"/>
      <c r="E42" s="195" t="s">
        <v>238</v>
      </c>
      <c r="F42" s="195"/>
    </row>
    <row r="43" spans="2:11" ht="41.45" customHeight="1" x14ac:dyDescent="0.25">
      <c r="B43" s="128" t="s">
        <v>219</v>
      </c>
      <c r="C43" s="194" t="s">
        <v>254</v>
      </c>
      <c r="D43" s="194"/>
      <c r="E43" s="194" t="s">
        <v>239</v>
      </c>
      <c r="F43" s="194"/>
    </row>
    <row r="44" spans="2:11" ht="18.75" x14ac:dyDescent="0.25">
      <c r="B44" s="128" t="s">
        <v>224</v>
      </c>
      <c r="C44" s="194" t="s">
        <v>240</v>
      </c>
      <c r="D44" s="194"/>
      <c r="E44" s="194" t="s">
        <v>241</v>
      </c>
      <c r="F44" s="194"/>
    </row>
    <row r="45" spans="2:11" ht="18.75" x14ac:dyDescent="0.25">
      <c r="B45" s="128" t="s">
        <v>222</v>
      </c>
      <c r="C45" s="194" t="s">
        <v>242</v>
      </c>
      <c r="D45" s="194"/>
      <c r="E45" s="194" t="s">
        <v>243</v>
      </c>
      <c r="F45" s="194"/>
    </row>
    <row r="46" spans="2:11" ht="75.599999999999994" customHeight="1" x14ac:dyDescent="0.25">
      <c r="B46" s="128" t="s">
        <v>223</v>
      </c>
      <c r="C46" s="194" t="s">
        <v>244</v>
      </c>
      <c r="D46" s="194"/>
      <c r="E46" s="194" t="s">
        <v>245</v>
      </c>
      <c r="F46" s="194"/>
    </row>
    <row r="47" spans="2:11" ht="46.9" customHeight="1" x14ac:dyDescent="0.25">
      <c r="B47" s="128" t="s">
        <v>221</v>
      </c>
      <c r="C47" s="194" t="s">
        <v>246</v>
      </c>
      <c r="D47" s="194"/>
      <c r="E47" s="194" t="s">
        <v>247</v>
      </c>
      <c r="F47" s="194"/>
    </row>
    <row r="48" spans="2:11" ht="18.75" x14ac:dyDescent="0.25">
      <c r="B48" s="128" t="s">
        <v>217</v>
      </c>
      <c r="C48" s="194" t="s">
        <v>248</v>
      </c>
      <c r="D48" s="194"/>
      <c r="E48" s="194" t="s">
        <v>249</v>
      </c>
      <c r="F48" s="194"/>
    </row>
    <row r="49" spans="2:6" ht="18.75" x14ac:dyDescent="0.25">
      <c r="B49" s="128" t="s">
        <v>218</v>
      </c>
      <c r="C49" s="194" t="s">
        <v>250</v>
      </c>
      <c r="D49" s="194"/>
      <c r="E49" s="194" t="s">
        <v>251</v>
      </c>
      <c r="F49" s="194"/>
    </row>
    <row r="50" spans="2:6" ht="101.45" customHeight="1" x14ac:dyDescent="0.25">
      <c r="B50" s="128" t="s">
        <v>220</v>
      </c>
      <c r="C50" s="194" t="s">
        <v>252</v>
      </c>
      <c r="D50" s="194"/>
      <c r="E50" s="194" t="s">
        <v>253</v>
      </c>
      <c r="F50" s="194"/>
    </row>
  </sheetData>
  <sheetProtection algorithmName="SHA-512" hashValue="oziLnGK7xZyloIi7UJ2XxAfRyk0dYIzCLxMYY/6WjatUieMVZDi9CvtLz63V9BaZO/QVjpvYupjhYzWm0luE4g==" saltValue="GsH+4DmPd6buvkHRYA56dQ==" spinCount="100000" sheet="1" objects="1" scenarios="1"/>
  <mergeCells count="18">
    <mergeCell ref="E47:F47"/>
    <mergeCell ref="E48:F48"/>
    <mergeCell ref="C42:D42"/>
    <mergeCell ref="C43:D43"/>
    <mergeCell ref="C44:D44"/>
    <mergeCell ref="C45:D45"/>
    <mergeCell ref="C46:D46"/>
    <mergeCell ref="C47:D47"/>
    <mergeCell ref="E42:F42"/>
    <mergeCell ref="E43:F43"/>
    <mergeCell ref="E44:F44"/>
    <mergeCell ref="E45:F45"/>
    <mergeCell ref="E46:F46"/>
    <mergeCell ref="E49:F49"/>
    <mergeCell ref="E50:F50"/>
    <mergeCell ref="C48:D48"/>
    <mergeCell ref="C49:D49"/>
    <mergeCell ref="C50:D50"/>
  </mergeCells>
  <pageMargins left="0.7" right="0.7" top="0.78740157499999996" bottom="0.78740157499999996"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279C7-DB48-45C3-AA45-1C861EACE85A}">
  <dimension ref="A6:K19"/>
  <sheetViews>
    <sheetView workbookViewId="0">
      <selection activeCell="B23" sqref="B23"/>
    </sheetView>
  </sheetViews>
  <sheetFormatPr baseColWidth="10" defaultRowHeight="15" x14ac:dyDescent="0.25"/>
  <cols>
    <col min="1" max="10" width="20.7109375" customWidth="1"/>
    <col min="11" max="11" width="36.85546875" customWidth="1"/>
  </cols>
  <sheetData>
    <row r="6" spans="1:11" ht="46.5" x14ac:dyDescent="0.7">
      <c r="A6" s="196" t="s">
        <v>299</v>
      </c>
    </row>
    <row r="7" spans="1:11" ht="15.75" thickBot="1" x14ac:dyDescent="0.3"/>
    <row r="8" spans="1:11" ht="23.25" x14ac:dyDescent="0.25">
      <c r="A8" s="197" t="s">
        <v>216</v>
      </c>
      <c r="B8" s="198" t="s">
        <v>222</v>
      </c>
      <c r="C8" s="198" t="s">
        <v>219</v>
      </c>
      <c r="D8" s="198" t="s">
        <v>224</v>
      </c>
      <c r="E8" s="198" t="s">
        <v>217</v>
      </c>
      <c r="F8" s="198" t="s">
        <v>300</v>
      </c>
      <c r="G8" s="197" t="s">
        <v>221</v>
      </c>
      <c r="H8" s="198" t="s">
        <v>220</v>
      </c>
      <c r="I8" s="198" t="s">
        <v>223</v>
      </c>
      <c r="J8" s="198" t="s">
        <v>218</v>
      </c>
    </row>
    <row r="9" spans="1:11" ht="23.25" x14ac:dyDescent="0.25">
      <c r="A9" s="199" t="s">
        <v>301</v>
      </c>
      <c r="B9" s="200" t="s">
        <v>302</v>
      </c>
      <c r="C9" s="200" t="s">
        <v>303</v>
      </c>
      <c r="D9" s="200" t="s">
        <v>304</v>
      </c>
      <c r="E9" s="200" t="s">
        <v>305</v>
      </c>
      <c r="F9" s="201" t="s">
        <v>306</v>
      </c>
      <c r="G9" s="202" t="s">
        <v>307</v>
      </c>
      <c r="H9" s="200" t="s">
        <v>308</v>
      </c>
      <c r="I9" s="200" t="s">
        <v>309</v>
      </c>
      <c r="J9" s="200" t="s">
        <v>310</v>
      </c>
    </row>
    <row r="10" spans="1:11" ht="24" thickBot="1" x14ac:dyDescent="0.3">
      <c r="A10" s="203" t="s">
        <v>311</v>
      </c>
      <c r="B10" s="204" t="s">
        <v>312</v>
      </c>
      <c r="C10" s="204" t="s">
        <v>313</v>
      </c>
      <c r="D10" s="204" t="s">
        <v>314</v>
      </c>
      <c r="E10" s="204" t="s">
        <v>315</v>
      </c>
      <c r="F10" s="204" t="s">
        <v>316</v>
      </c>
      <c r="G10" s="205" t="s">
        <v>317</v>
      </c>
      <c r="H10" s="204" t="s">
        <v>318</v>
      </c>
      <c r="I10" s="204" t="s">
        <v>319</v>
      </c>
      <c r="J10" s="204" t="s">
        <v>320</v>
      </c>
    </row>
    <row r="11" spans="1:11" ht="24" thickBot="1" x14ac:dyDescent="0.3">
      <c r="A11" s="206" t="s">
        <v>321</v>
      </c>
      <c r="B11" s="207" t="s">
        <v>87</v>
      </c>
      <c r="C11" s="207" t="s">
        <v>88</v>
      </c>
      <c r="D11" s="207" t="s">
        <v>89</v>
      </c>
      <c r="E11" s="207" t="s">
        <v>89</v>
      </c>
      <c r="F11" s="207" t="s">
        <v>88</v>
      </c>
      <c r="G11" s="208" t="s">
        <v>90</v>
      </c>
      <c r="H11" s="207" t="s">
        <v>90</v>
      </c>
      <c r="I11" s="207" t="s">
        <v>88</v>
      </c>
      <c r="J11" s="207" t="s">
        <v>91</v>
      </c>
    </row>
    <row r="12" spans="1:11" ht="24" thickBot="1" x14ac:dyDescent="0.3">
      <c r="A12" s="209"/>
      <c r="B12" s="208" t="s">
        <v>90</v>
      </c>
      <c r="C12" s="207" t="s">
        <v>91</v>
      </c>
      <c r="D12" s="207" t="s">
        <v>87</v>
      </c>
      <c r="E12" s="207" t="s">
        <v>87</v>
      </c>
      <c r="F12" s="207" t="s">
        <v>91</v>
      </c>
      <c r="G12" s="208" t="s">
        <v>88</v>
      </c>
      <c r="H12" s="207" t="s">
        <v>88</v>
      </c>
      <c r="I12" s="207" t="s">
        <v>91</v>
      </c>
      <c r="J12" s="207" t="s">
        <v>89</v>
      </c>
    </row>
    <row r="13" spans="1:11" ht="47.25" thickBot="1" x14ac:dyDescent="0.3">
      <c r="A13" s="210" t="s">
        <v>322</v>
      </c>
      <c r="B13" s="207" t="s">
        <v>323</v>
      </c>
      <c r="C13" s="207" t="s">
        <v>324</v>
      </c>
      <c r="D13" s="207" t="s">
        <v>325</v>
      </c>
      <c r="E13" s="207" t="s">
        <v>325</v>
      </c>
      <c r="F13" s="207" t="s">
        <v>324</v>
      </c>
      <c r="G13" s="208" t="s">
        <v>326</v>
      </c>
      <c r="H13" s="207" t="s">
        <v>326</v>
      </c>
      <c r="I13" s="207" t="s">
        <v>324</v>
      </c>
      <c r="J13" s="207" t="s">
        <v>327</v>
      </c>
    </row>
    <row r="14" spans="1:11" ht="186.75" thickBot="1" x14ac:dyDescent="0.3">
      <c r="A14" s="210" t="s">
        <v>119</v>
      </c>
      <c r="B14" s="207" t="s">
        <v>328</v>
      </c>
      <c r="C14" s="207" t="s">
        <v>329</v>
      </c>
      <c r="D14" s="207" t="s">
        <v>330</v>
      </c>
      <c r="E14" s="207" t="s">
        <v>331</v>
      </c>
      <c r="F14" s="207" t="s">
        <v>332</v>
      </c>
      <c r="G14" s="208" t="s">
        <v>333</v>
      </c>
      <c r="H14" s="207" t="s">
        <v>334</v>
      </c>
      <c r="I14" s="207" t="s">
        <v>335</v>
      </c>
      <c r="J14" s="207" t="s">
        <v>336</v>
      </c>
    </row>
    <row r="15" spans="1:11" ht="47.25" thickBot="1" x14ac:dyDescent="0.3">
      <c r="A15" s="210" t="s">
        <v>337</v>
      </c>
      <c r="B15" s="207" t="s">
        <v>338</v>
      </c>
      <c r="C15" s="207" t="s">
        <v>339</v>
      </c>
      <c r="D15" s="207" t="s">
        <v>340</v>
      </c>
      <c r="E15" s="207" t="s">
        <v>340</v>
      </c>
      <c r="F15" s="207" t="s">
        <v>339</v>
      </c>
      <c r="G15" s="208" t="s">
        <v>341</v>
      </c>
      <c r="H15" s="207" t="s">
        <v>341</v>
      </c>
      <c r="I15" s="207" t="s">
        <v>339</v>
      </c>
      <c r="J15" s="207" t="s">
        <v>342</v>
      </c>
    </row>
    <row r="16" spans="1:11" ht="23.25" x14ac:dyDescent="0.25">
      <c r="A16" s="211" t="s">
        <v>343</v>
      </c>
      <c r="B16" s="212" t="s">
        <v>344</v>
      </c>
      <c r="C16" s="212" t="s">
        <v>345</v>
      </c>
      <c r="D16" s="212" t="s">
        <v>346</v>
      </c>
      <c r="E16" s="212" t="s">
        <v>347</v>
      </c>
      <c r="F16" s="212" t="s">
        <v>348</v>
      </c>
      <c r="G16" s="213" t="s">
        <v>349</v>
      </c>
      <c r="H16" s="212" t="s">
        <v>350</v>
      </c>
      <c r="I16" s="212" t="s">
        <v>351</v>
      </c>
      <c r="J16" s="212" t="s">
        <v>352</v>
      </c>
      <c r="K16" s="214" t="s">
        <v>353</v>
      </c>
    </row>
    <row r="17" spans="1:11" ht="24" thickBot="1" x14ac:dyDescent="0.3">
      <c r="A17" s="215"/>
      <c r="B17" s="216" t="s">
        <v>354</v>
      </c>
      <c r="C17" s="216" t="s">
        <v>355</v>
      </c>
      <c r="D17" s="216" t="s">
        <v>356</v>
      </c>
      <c r="E17" s="216" t="s">
        <v>357</v>
      </c>
      <c r="F17" s="216" t="s">
        <v>358</v>
      </c>
      <c r="G17" s="217" t="s">
        <v>359</v>
      </c>
      <c r="H17" s="216" t="s">
        <v>360</v>
      </c>
      <c r="I17" s="216" t="s">
        <v>361</v>
      </c>
      <c r="J17" s="216" t="s">
        <v>362</v>
      </c>
      <c r="K17" s="214" t="s">
        <v>363</v>
      </c>
    </row>
    <row r="18" spans="1:11" ht="24" thickBot="1" x14ac:dyDescent="0.3">
      <c r="A18" s="215"/>
      <c r="B18" s="208" t="s">
        <v>364</v>
      </c>
      <c r="C18" s="207" t="s">
        <v>365</v>
      </c>
      <c r="D18" s="207" t="s">
        <v>366</v>
      </c>
      <c r="E18" s="207" t="s">
        <v>367</v>
      </c>
      <c r="F18" s="207" t="s">
        <v>368</v>
      </c>
      <c r="G18" s="208" t="s">
        <v>369</v>
      </c>
      <c r="H18" s="207" t="s">
        <v>370</v>
      </c>
      <c r="I18" s="207" t="s">
        <v>371</v>
      </c>
      <c r="J18" s="207" t="s">
        <v>372</v>
      </c>
      <c r="K18" s="214" t="s">
        <v>373</v>
      </c>
    </row>
    <row r="19" spans="1:11" ht="24" thickBot="1" x14ac:dyDescent="0.3">
      <c r="A19" s="218"/>
      <c r="B19" s="217" t="s">
        <v>374</v>
      </c>
      <c r="C19" s="216" t="s">
        <v>375</v>
      </c>
      <c r="D19" s="216" t="s">
        <v>376</v>
      </c>
      <c r="E19" s="216" t="s">
        <v>377</v>
      </c>
      <c r="F19" s="216" t="s">
        <v>378</v>
      </c>
      <c r="G19" s="217" t="s">
        <v>379</v>
      </c>
      <c r="H19" s="216" t="s">
        <v>380</v>
      </c>
      <c r="I19" s="216" t="s">
        <v>381</v>
      </c>
      <c r="J19" s="216" t="s">
        <v>382</v>
      </c>
      <c r="K19" s="214" t="s">
        <v>383</v>
      </c>
    </row>
  </sheetData>
  <mergeCells count="2">
    <mergeCell ref="A11:A12"/>
    <mergeCell ref="A16:A1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12</vt:i4>
      </vt:variant>
    </vt:vector>
  </HeadingPairs>
  <TitlesOfParts>
    <vt:vector size="19" baseType="lpstr">
      <vt:lpstr>Eingabe</vt:lpstr>
      <vt:lpstr>Resultate</vt:lpstr>
      <vt:lpstr>Interpretation</vt:lpstr>
      <vt:lpstr>Interpretation 2</vt:lpstr>
      <vt:lpstr>Korrekturen</vt:lpstr>
      <vt:lpstr>Personen</vt:lpstr>
      <vt:lpstr>Ba Gua</vt:lpstr>
      <vt:lpstr>Korrekturen!_Hlk501189567</vt:lpstr>
      <vt:lpstr>Korrekturen!_Hlk501190794</vt:lpstr>
      <vt:lpstr>Korrekturen!_Hlk501190807</vt:lpstr>
      <vt:lpstr>Korrekturen!_Hlk501190818</vt:lpstr>
      <vt:lpstr>Korrekturen!_Hlk501192897</vt:lpstr>
      <vt:lpstr>Korrekturen!_Hlk501192909</vt:lpstr>
      <vt:lpstr>Korrekturen!_Hlk501192920</vt:lpstr>
      <vt:lpstr>Korrekturen!_Hlk501194250</vt:lpstr>
      <vt:lpstr>Korrekturen!_Hlk501194262</vt:lpstr>
      <vt:lpstr>Korrekturen!_Hlk501194274</vt:lpstr>
      <vt:lpstr>Korrekturen!_Hlk501195154</vt:lpstr>
      <vt:lpstr>Korrekturen!_Hlk501195177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Pasteur</dc:creator>
  <cp:lastModifiedBy>Andre Pasteur</cp:lastModifiedBy>
  <dcterms:created xsi:type="dcterms:W3CDTF">2019-01-17T17:45:03Z</dcterms:created>
  <dcterms:modified xsi:type="dcterms:W3CDTF">2022-03-23T13:14:30Z</dcterms:modified>
</cp:coreProperties>
</file>